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T:\GRP_PYT_PPTO_EST\GPPE\POA EVIDENCIAS\POA 2022\RESOLUCION POA\"/>
    </mc:Choice>
  </mc:AlternateContent>
  <bookViews>
    <workbookView xWindow="0" yWindow="0" windowWidth="20490" windowHeight="7755"/>
  </bookViews>
  <sheets>
    <sheet name="POA_2022" sheetId="1" r:id="rId1"/>
  </sheets>
  <definedNames>
    <definedName name="_xlnm._FilterDatabase" localSheetId="0" hidden="1">POA_2022!$A$7:$T$244</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58" i="1" l="1"/>
  <c r="P157" i="1"/>
  <c r="P153" i="1"/>
  <c r="P121" i="1"/>
  <c r="O144" i="1" l="1"/>
  <c r="O143" i="1"/>
  <c r="N144" i="1"/>
  <c r="N173" i="1" l="1"/>
  <c r="N171" i="1"/>
  <c r="O170" i="1"/>
  <c r="P129" i="1" l="1"/>
  <c r="P130" i="1"/>
  <c r="P131" i="1"/>
  <c r="I157" i="1" l="1"/>
  <c r="I156" i="1"/>
  <c r="I141" i="1"/>
  <c r="I142" i="1"/>
  <c r="I143" i="1"/>
  <c r="I144" i="1"/>
  <c r="I146" i="1"/>
  <c r="I147" i="1"/>
  <c r="I148" i="1"/>
  <c r="I149" i="1"/>
  <c r="I150" i="1"/>
  <c r="I151" i="1"/>
  <c r="I152" i="1"/>
  <c r="I154" i="1"/>
  <c r="I155" i="1"/>
  <c r="I140" i="1"/>
  <c r="I37" i="1" l="1"/>
  <c r="I38" i="1"/>
  <c r="I39" i="1"/>
  <c r="I40" i="1"/>
  <c r="I41" i="1"/>
  <c r="I42" i="1"/>
  <c r="I43" i="1"/>
  <c r="I44" i="1"/>
  <c r="I45" i="1"/>
  <c r="I46" i="1"/>
  <c r="I36" i="1"/>
  <c r="O173" i="1" l="1"/>
  <c r="O171" i="1"/>
  <c r="I127" i="1" l="1"/>
  <c r="P13" i="1" l="1"/>
  <c r="P32" i="1"/>
  <c r="P30" i="1"/>
  <c r="O177" i="1" l="1"/>
  <c r="O176" i="1"/>
  <c r="O175" i="1"/>
  <c r="O174" i="1"/>
  <c r="O172" i="1"/>
  <c r="P213" i="1" l="1"/>
  <c r="P33" i="1" l="1"/>
  <c r="P214" i="1" l="1"/>
  <c r="P212" i="1"/>
  <c r="P216" i="1"/>
  <c r="P219" i="1"/>
  <c r="P215" i="1" l="1"/>
  <c r="P217" i="1"/>
  <c r="P218"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I239" i="1"/>
  <c r="I238" i="1"/>
  <c r="I237" i="1"/>
  <c r="I235" i="1"/>
  <c r="I233" i="1"/>
  <c r="K232" i="1"/>
  <c r="I232" i="1" s="1"/>
  <c r="I231" i="1"/>
  <c r="I229" i="1"/>
  <c r="I228" i="1"/>
  <c r="J227" i="1"/>
  <c r="I227" i="1" s="1"/>
  <c r="I226" i="1"/>
  <c r="I225" i="1"/>
  <c r="I224" i="1"/>
  <c r="I223" i="1"/>
  <c r="I222" i="1"/>
  <c r="I221" i="1"/>
  <c r="I220" i="1"/>
  <c r="J219" i="1"/>
  <c r="I219" i="1"/>
  <c r="K217" i="1"/>
  <c r="J217" i="1"/>
  <c r="I216" i="1"/>
  <c r="I215" i="1"/>
  <c r="I214" i="1"/>
  <c r="I217" i="1" l="1"/>
  <c r="P47" i="1" l="1"/>
  <c r="P46" i="1"/>
  <c r="P45" i="1"/>
  <c r="P44" i="1"/>
  <c r="P43" i="1"/>
  <c r="P42" i="1"/>
  <c r="P41" i="1"/>
  <c r="P40" i="1"/>
  <c r="P39" i="1"/>
  <c r="P38" i="1"/>
  <c r="P37" i="1"/>
  <c r="P36" i="1"/>
  <c r="P35" i="1"/>
  <c r="P34" i="1"/>
  <c r="P194" i="1" l="1"/>
  <c r="P195" i="1"/>
  <c r="P196" i="1"/>
  <c r="P197" i="1"/>
  <c r="P198" i="1"/>
  <c r="P199" i="1"/>
  <c r="P201" i="1"/>
  <c r="P202" i="1"/>
  <c r="P203" i="1"/>
  <c r="P204" i="1"/>
  <c r="P205" i="1"/>
  <c r="P206" i="1"/>
  <c r="P207" i="1"/>
  <c r="P208" i="1"/>
  <c r="P209" i="1"/>
  <c r="P210" i="1"/>
  <c r="P211" i="1"/>
  <c r="K167" i="1" l="1"/>
  <c r="I167" i="1"/>
  <c r="K47" i="1"/>
  <c r="I47" i="1"/>
  <c r="P187" i="1" l="1"/>
  <c r="P188" i="1"/>
  <c r="P189" i="1"/>
  <c r="P190" i="1"/>
  <c r="P191" i="1"/>
  <c r="P192" i="1"/>
  <c r="P193" i="1"/>
  <c r="P159" i="1" l="1"/>
  <c r="P155" i="1"/>
  <c r="P9" i="1" l="1"/>
  <c r="P10" i="1"/>
  <c r="P11" i="1"/>
  <c r="P12" i="1"/>
  <c r="P14" i="1"/>
  <c r="P15" i="1"/>
  <c r="P16" i="1"/>
  <c r="P17" i="1"/>
  <c r="P18" i="1"/>
  <c r="P19" i="1"/>
  <c r="P20" i="1"/>
  <c r="P21" i="1"/>
  <c r="P22" i="1"/>
  <c r="P23" i="1"/>
  <c r="P24" i="1"/>
  <c r="P25" i="1"/>
  <c r="P26" i="1"/>
  <c r="P27" i="1"/>
  <c r="P28" i="1"/>
  <c r="P29" i="1"/>
  <c r="P31" i="1"/>
  <c r="P8" i="1"/>
  <c r="P177" i="1" l="1"/>
  <c r="P176" i="1"/>
  <c r="P174" i="1"/>
  <c r="P172" i="1"/>
  <c r="P170" i="1"/>
  <c r="P180" i="1"/>
  <c r="P169" i="1"/>
  <c r="P175" i="1"/>
  <c r="P178" i="1"/>
  <c r="P179" i="1"/>
  <c r="P181" i="1"/>
  <c r="P182" i="1"/>
  <c r="P183" i="1"/>
  <c r="P184" i="1"/>
  <c r="P185" i="1"/>
  <c r="P186" i="1"/>
  <c r="P173" i="1"/>
  <c r="P168" i="1"/>
  <c r="P171" i="1" l="1"/>
  <c r="P156" i="1"/>
  <c r="P160" i="1"/>
  <c r="P161" i="1"/>
  <c r="P162" i="1"/>
  <c r="P163" i="1"/>
  <c r="P164" i="1"/>
  <c r="P165" i="1"/>
  <c r="P166" i="1"/>
  <c r="P167" i="1"/>
  <c r="P137" i="1" l="1"/>
  <c r="P138" i="1"/>
  <c r="P139" i="1"/>
  <c r="P140" i="1"/>
  <c r="P141" i="1"/>
  <c r="P142" i="1"/>
  <c r="P143" i="1"/>
  <c r="P144" i="1"/>
  <c r="P146" i="1"/>
  <c r="P147" i="1"/>
  <c r="P148" i="1"/>
  <c r="P149" i="1"/>
  <c r="P150" i="1"/>
  <c r="P151" i="1"/>
  <c r="P152" i="1"/>
  <c r="P154" i="1"/>
  <c r="P136" i="1" l="1"/>
  <c r="P135" i="1"/>
  <c r="P134" i="1"/>
  <c r="P133" i="1"/>
  <c r="P132" i="1"/>
  <c r="P127" i="1"/>
  <c r="P126" i="1"/>
  <c r="P128" i="1"/>
  <c r="I134" i="1" l="1"/>
  <c r="I126" i="1"/>
  <c r="P125" i="1" l="1"/>
  <c r="P124" i="1"/>
  <c r="P123" i="1"/>
  <c r="P122" i="1" l="1"/>
  <c r="P120" i="1"/>
  <c r="P119" i="1"/>
  <c r="P118" i="1"/>
  <c r="P117" i="1"/>
  <c r="P116" i="1"/>
  <c r="P115" i="1"/>
  <c r="P114" i="1"/>
  <c r="P113" i="1"/>
  <c r="P112" i="1"/>
  <c r="P111" i="1"/>
  <c r="P110" i="1"/>
  <c r="P109" i="1"/>
  <c r="I118" i="1"/>
  <c r="I115" i="1"/>
  <c r="I114" i="1"/>
  <c r="I113" i="1"/>
  <c r="I112" i="1"/>
  <c r="I111" i="1"/>
  <c r="I110" i="1"/>
  <c r="P108" i="1" l="1"/>
  <c r="P107" i="1"/>
  <c r="P106" i="1"/>
  <c r="P105" i="1"/>
  <c r="P104" i="1"/>
  <c r="P103" i="1"/>
  <c r="P102" i="1"/>
  <c r="P101" i="1"/>
  <c r="P100" i="1"/>
  <c r="P99" i="1"/>
  <c r="P98" i="1"/>
  <c r="P97" i="1"/>
  <c r="P96" i="1"/>
  <c r="P95" i="1"/>
  <c r="P94" i="1"/>
  <c r="P93" i="1"/>
  <c r="K97" i="1" l="1"/>
  <c r="K96" i="1"/>
  <c r="K95" i="1"/>
  <c r="K94" i="1"/>
  <c r="P92" i="1" l="1"/>
  <c r="P90" i="1"/>
  <c r="P89" i="1"/>
  <c r="P88" i="1"/>
  <c r="P87" i="1"/>
  <c r="P91" i="1"/>
  <c r="P86" i="1"/>
  <c r="P85" i="1"/>
  <c r="P84" i="1"/>
  <c r="P83" i="1" l="1"/>
  <c r="P82" i="1" l="1"/>
  <c r="P81" i="1"/>
  <c r="P80" i="1"/>
  <c r="P78" i="1"/>
  <c r="P64" i="1"/>
  <c r="P61" i="1"/>
  <c r="P58" i="1"/>
  <c r="P57" i="1"/>
  <c r="P56" i="1"/>
  <c r="P55" i="1"/>
  <c r="P54" i="1"/>
  <c r="P53" i="1"/>
  <c r="P52" i="1"/>
  <c r="P51" i="1"/>
  <c r="P48" i="1" l="1"/>
  <c r="P49" i="1"/>
  <c r="P50" i="1"/>
  <c r="P59" i="1"/>
  <c r="P60" i="1"/>
  <c r="P62" i="1"/>
  <c r="P63" i="1"/>
  <c r="P65" i="1"/>
  <c r="P66" i="1"/>
  <c r="P67" i="1"/>
  <c r="P68" i="1"/>
  <c r="P69" i="1"/>
  <c r="P70" i="1"/>
  <c r="P71" i="1"/>
  <c r="P72" i="1"/>
  <c r="P73" i="1"/>
  <c r="P74" i="1"/>
  <c r="P75" i="1"/>
  <c r="P76" i="1"/>
  <c r="P77" i="1"/>
  <c r="P79" i="1"/>
</calcChain>
</file>

<file path=xl/sharedStrings.xml><?xml version="1.0" encoding="utf-8"?>
<sst xmlns="http://schemas.openxmlformats.org/spreadsheetml/2006/main" count="2736" uniqueCount="663">
  <si>
    <t>Dependencia Líder</t>
  </si>
  <si>
    <t xml:space="preserve">Programa </t>
  </si>
  <si>
    <t>Acción Institucional POA</t>
  </si>
  <si>
    <t>Formula de los Indicadores</t>
  </si>
  <si>
    <t>Objetivo de la Acción</t>
  </si>
  <si>
    <t xml:space="preserve">Meta Total </t>
  </si>
  <si>
    <t xml:space="preserve">
Nacional
 &gt; 75 Km
</t>
  </si>
  <si>
    <t>Otros
&lt; 75 Km</t>
  </si>
  <si>
    <t>Total viaticos</t>
  </si>
  <si>
    <t>Total tiquetes</t>
  </si>
  <si>
    <t>Total contratos personas naturales</t>
  </si>
  <si>
    <t>Total contratos personas jurídicas (OTROS)</t>
  </si>
  <si>
    <t>Costo Total de la Acción Institucional Sin Tiquetes</t>
  </si>
  <si>
    <t>Fuente de financiación (proyecto de inversión)</t>
  </si>
  <si>
    <t>Fuente de financiación (Producto SIIF)</t>
  </si>
  <si>
    <t>Fuente de financiación (Actividad SUIFP)</t>
  </si>
  <si>
    <t xml:space="preserve">Objetivo de los Contratos derivados  </t>
  </si>
  <si>
    <t>Dirección de Alimentos y Bebidas</t>
  </si>
  <si>
    <t xml:space="preserve">1 Fortalecimiento  de la inspección  vigilancia y control de los productos competencia del Invima </t>
  </si>
  <si>
    <t>5 Gestión de la transparencia, participación ciudadana, rendición de cuentas y lucha contra la ilegalidad</t>
  </si>
  <si>
    <t xml:space="preserve">3 Fortalecimiento institucional de la gestión administrativa y de apoyo del Invima </t>
  </si>
  <si>
    <t>Realizar capacitación a entes descentralizados y otros Actores</t>
  </si>
  <si>
    <t>Realizar asistencia Técnica a entes territoriales y otros actores</t>
  </si>
  <si>
    <t>Realizar visitas con propósito de certificación en Alimentos y Bebidas</t>
  </si>
  <si>
    <t xml:space="preserve">Hacer Seguimiento a las certificaciones en Alimentos y Bebidas
</t>
  </si>
  <si>
    <t>Realizar visitas  de Autorización Sanitaria o Autorización Sanitaria Provisional a Plantas de Beneficio Animal, desposte y desprese, en el marco del decreto 1500 de 2007 y resoluciones reglamentarias.</t>
  </si>
  <si>
    <t xml:space="preserve">Realizar tramites de registro sanitario-NS-NSO- nuevos, reconocimientos y renovaciones </t>
  </si>
  <si>
    <t>Realizar tramites asociados a registro sanitario-NS-NSO-(Modificaciones, cambios, certificaciones RS y autorizaciones)</t>
  </si>
  <si>
    <t xml:space="preserve">Emitir las Evaluaciones Técnico Cientificas  por parte de las Salas Especializadas de la  Comisión Revisora </t>
  </si>
  <si>
    <t>Realizar Sesiones de sala de Especializada de la Comisión Revisora  ordinarias y extraordinarias</t>
  </si>
  <si>
    <t>Realizar visitas de seguimiento y/o acompañamiento técnico en actividades relacionadas con IVC a la Dir. Operaciones sanitarias</t>
  </si>
  <si>
    <t>Elaborar y actualizar   documentos técnicos (lineamientos,infografias instrumentos, procedimientos)</t>
  </si>
  <si>
    <t>Realizar visitas de auditorias o  seguimientos técnico en actividades relacionadas con IVC y circulares 046 de 2014 a las Entidades territriales  de Salud -ETS</t>
  </si>
  <si>
    <t>Elaborar informe sobre el análisis de las piezas publicitarias aportadas por el contrato de monitoreo de medios masivos de publicidad de los productos de interes de la Direccion de Alimentos y Bebidas</t>
  </si>
  <si>
    <t>Convocar a reuniones de Comité Técnico Nacional de Bioseguridad para OVM con uso en salud o alimentación humana</t>
  </si>
  <si>
    <t>Realizar simposios Nacionales relacionados con temas de prioridad de la Dirección de Alimentos y Bebiidas con enfoque de riesgo.</t>
  </si>
  <si>
    <t>Realizar la entrega oportuna a la Direcciòn de Operaciones Sanitarias de la programacion de visitas y toma de muestra por IVC</t>
  </si>
  <si>
    <t xml:space="preserve">Contribuir con la ejecucion de los planes de muestreo de vigilancia y control de microorganismos patógenos y calidad microbiológica y físico-química  en alimentos y bebidas y vigilancia y control de residuos y contaminantes químicos en alimentos y bebidas.                          </t>
  </si>
  <si>
    <t>Remitir para revisión  a  Dirección General (URI) los informes de resultado de los planes asociados al Programa  Nacional de Vigilancia y Control de Microorganismos Patógenos y Calidad Microbiológica y Físico-Química  en Alimentos y Bebidas que el Director Técnico considere pertinente.</t>
  </si>
  <si>
    <t xml:space="preserve">Elaborar  informes de la participación en   reuniones de temas  relacionadas con Comites de CODEX ALIMENTARIUS S </t>
  </si>
  <si>
    <t>Realizar visitas de acompañamiento a las autoridades sanitarias de terceros paises para la habilitación y certificación de establecimientos colombianos que quieren exportar</t>
  </si>
  <si>
    <t xml:space="preserve">Realizar visitas de habilitacion de establecimientos o de reconocimeito de equivalencia de sistemas sanitarios en terceros países </t>
  </si>
  <si>
    <t>Identificar y ejecutar las actividades de participación ciudadana de acuerdo a la metodologia institucional_ Lineamientos de documentación de participación ciudadana y rendición de cuentas</t>
  </si>
  <si>
    <t>Ejecutar el 95%  de los recursos del presupuesto de invesión apropiado para la vigencia</t>
  </si>
  <si>
    <t>(No de actividades realizadas/No de actividades identificadas)*100</t>
  </si>
  <si>
    <t>Brindar capacitación a los Entidades teritoriales de salud y colectivos de usuarios en temas relacionados con los
asuntos competencia de la DAB</t>
  </si>
  <si>
    <t>Brindar asistencia técnica a los Entidades territoriales y usuarios relacionada con los asuntos de competencia de la DAB</t>
  </si>
  <si>
    <t>Verificar el cumplimiento de los requisitos establecidos en la normatividad sanitaria vigente, con el fin de otorgar la certificación BPM, BPF y autorización de material reciclado para envases de alimentos y bebidas a los establecimientos competencia de la DAB.</t>
  </si>
  <si>
    <t>Garantizar que las empresas fabricantes nacionales e importadoras de los productos competencia de la Dirección , con posterioridad a la obtención de la certificación correspondiente, continuan cumpliendo los requisitos sanitarios establecidos en la normatividad sanitaria vigente</t>
  </si>
  <si>
    <t>Verificar el cumplimiento de los requisitos establecidos en la normatividad sanitaria vigente, con el fin de otorgar la
autorización sanitaria provisional  a las a Plantas de Beneficio Animal, desposte y desprese.</t>
  </si>
  <si>
    <t xml:space="preserve">Gestionar las solicitudes de expedición de Registros Sanitarios y trámites asociados, a los productos de competencia
de la DAB, emitiendo actuaciones administrativas que cumplan con la normatividad sanitaria vigente, con los tiempos
de respuesta y criterios de calidad
</t>
  </si>
  <si>
    <t xml:space="preserve">Gestionar las solicitudes de Modificaciones, cambios, certificaciones RS, autorizaciones, revisiones de oficio y trámites asociados, a los productos de competencia
de la DAB, emitiendo actuaciones administrativas que cumplan con la normatividad sanitaria vigente, con los tiempos
de respuesta y criterios de calidad
</t>
  </si>
  <si>
    <t xml:space="preserve">
Estudiar y conceptuar acerca de los aspectos científicos y tecnológicos de los productos que por competencia se someten a consideración de las Salas Especializadas de la Comisión Revisora de acuerdo con las funciones asignadas.</t>
  </si>
  <si>
    <t>Realizar seguimiento a la implementacion del " acta de inspeccion sanitaria con enfoque de riesgo a fabricas de alimentos"  mediante el cual se defina un informe de seguimiento y determinar  acciones a seguir</t>
  </si>
  <si>
    <t xml:space="preserve">Brindar instrucciones y recomendar aplicación de conceptos y directrices técnico- sanitarias para la ejecución de actividades de inspección, vigilancia y control sanitario de alimentos y bebidas
</t>
  </si>
  <si>
    <t>Realizar auditorias a las ETS del orden Depatrataental, Distrital y Municipal categoria especial, 1, 2 y 3 para dar cumplimento a la Resolucion 1229 de 2013 para verificar el proceso de implementacion de la IVC por enfoque de rieshgo  en alimentos y bebidas conforme a los lineamientos dados por el Invima</t>
  </si>
  <si>
    <t>Realizar el control sanitario de la publicidad de alimentos y bebidas, para dar cumplimiento a lo establecido en el decreto 2078 de 2012 - artículo 20 - numeral 26</t>
  </si>
  <si>
    <t>Informar  lo  relacionado con: evaluación de solicitudes y respuestas a requerimientos de OGM para uso en salud o alimentacion humana exclusivamente.</t>
  </si>
  <si>
    <t>Mejorar  el estatus sanitarios y el conocimiento de los gremios  y otros actores  en inocuidad   de alimentos dentro del marco normativo y sus implicaciones en la salud</t>
  </si>
  <si>
    <t>Entregar oportunamente la  programacion de visitas y toma de muestra por IVC a la Direcciòn de Operaciones Sanitarias</t>
  </si>
  <si>
    <t xml:space="preserve">Realizar seguimiento a la ejecución de los planes de muestreo, atendiendo las diferentes incidencias por los diferentes actores que permita dar cumplimiento a las actividades de toma de muestra de los planes de muestreo programados por la Misional              </t>
  </si>
  <si>
    <t>Remitir para revisión    a la  la Dirección General los informes de resultado de los planes de muestreo ejecutados por la Dirección de Alimentos y Bebidas</t>
  </si>
  <si>
    <t>Adoptar información y posición país en los comites CODEX ALIMENTARIUS</t>
  </si>
  <si>
    <t xml:space="preserve">Habilitar  y certificar  por  parte  autoridades sanitarias de terceros paises   los establecimientos colombianos que quieren exportar sus productos a nivel nacional </t>
  </si>
  <si>
    <t>Habilitar los establecimientos o  reconocer  equivalencia de sistemas sanitarios en terceros países  a nivel internacional</t>
  </si>
  <si>
    <t>Realizar las acciones de participación ciudadana de acuerdo a la metodología institucional</t>
  </si>
  <si>
    <t>Cumplir con la ejecución del presupuesto de inversión apropiado a la dependencia de acuerdo a los lineamientos establecidos por la Oficina Asesora de Planeación</t>
  </si>
  <si>
    <t>Ejecutar visitas de seguimiento a establecimientos de productos competencia del Invima ya  certificados en ecumplimiento de los requisitos establecidos en la normatividad sanitaria vigente</t>
  </si>
  <si>
    <t>C-1903-0300-7-0-1903010 Servicio de certificaciones en buenas practicas</t>
  </si>
  <si>
    <t>1903-300-7 
Fortalecimiento  de la inspección  vigilancia y control de los productos competencia del Invima a nivel Nacional</t>
  </si>
  <si>
    <t>N.A.</t>
  </si>
  <si>
    <t xml:space="preserve">Realizar la visitas con proposito de otorgar certificación del cumplimiento de los requisitos establecidos en la normatividad sanitaria vigente </t>
  </si>
  <si>
    <t xml:space="preserve">Desarrollar acciones  técnicas y administrativas de relacionamiento con instituciones publico/privadas del orden territorial, nacional e internacional </t>
  </si>
  <si>
    <t>C-1903-0300-7-0-1903001 Documentos de lineamientos técnicos</t>
  </si>
  <si>
    <t xml:space="preserve">Desarrollar acciones  tecnicas y administrativas asociados a inspección, vigilancia y control </t>
  </si>
  <si>
    <t>C-1903-0300-7-0-1903011 Servicio de inspección, vigilancia y control</t>
  </si>
  <si>
    <t>Emitir  concepto acerca de los aspectos científicos y tecnológicos de los productos que por competencia se someten a consideración de las Salas Especializadas de la Comisión Revisora</t>
  </si>
  <si>
    <t xml:space="preserve">C-1903-0300-7-0-1903048 Servicio de evaluación tecnico -cientifica de los productos sujetos de Inspección , vigilancia y control  </t>
  </si>
  <si>
    <t xml:space="preserve">Gestionar la expedición de Registros Sanitarios y trámites asociados, a los productos competencia del Invima </t>
  </si>
  <si>
    <t>C-1903-0300-7-0-1903009 Servicio de registro Sanitario</t>
  </si>
  <si>
    <t xml:space="preserve">Brindar asistencia tecnica  en Inspección, Vigilancia y Control a los actores que intervienen en el funcionamiento del modelo de IVC </t>
  </si>
  <si>
    <t>C-1903-0300-7-0-1903023 Servicio de asistencia técnica en inspección, vigilancia y control</t>
  </si>
  <si>
    <t>FUNCIONAMIENTO</t>
  </si>
  <si>
    <t>Realizar capacitación a entes descentralizados y otros Actoresde los productos y establecimientos competencia de nuestra Dirección</t>
  </si>
  <si>
    <t>Realizar Asistencia técnica a entes descentralizados y otros Actoresde los productos y establecimientos competencia de nuestra Dirección</t>
  </si>
  <si>
    <t xml:space="preserve">Realizar visitas con proposito de certificación a productos de cosméticos, aseo y  plaguicidas de uso domèstico otorgadas
</t>
  </si>
  <si>
    <t xml:space="preserve">Hacer Seguimiento a las certificaciones en productos  de cosméticos, aseo y  plaguicidas de uso domèstico otorgadas
</t>
  </si>
  <si>
    <t>Realizar Visitas de verificacion de cumplimiento de lineamientos a la DIROS de los productos y establecimiento de nuestra competencia</t>
  </si>
  <si>
    <t>Realizar visitas de IVC competencia de la Dirección de los productos y establecimientos de nuestra competencia.</t>
  </si>
  <si>
    <t xml:space="preserve">Realizar la recolección de las muestras requeridas para demuestra de calidad de cosmeticos, higiene doméstica, absorbentes de higiene personal y plaguicidas </t>
  </si>
  <si>
    <t xml:space="preserve">Realizar estudios y gestionar trámites de Notificaciones Sanitarias Obligatorias y Registro Sanitarios Nuevos de Produtos cosméticos, higiene doméstica, absorbentes de higiene personal y plaguicidas </t>
  </si>
  <si>
    <t>Realizar tramites de registro sanitario-NS-NSO- nuevos, reconocimientos y renovaciones</t>
  </si>
  <si>
    <t>Dirección de Cosméticos</t>
  </si>
  <si>
    <t>1- Brindar capacitación a los Entes descentralizados y colectivos de usuarios en temas relacionados con los
asuntos competencia del Invima</t>
  </si>
  <si>
    <t>2-Brindar asistencia técnica a los Entes descentralizados relacionada con los asuntos de competencia del Invima</t>
  </si>
  <si>
    <t>3- Garantizar que las empresas fabricantes nacionales e importadoras de los productos competencia del Invima reunen las condiciones tecnico sanitarias  mínimas para llevar a cabo los procesos de fabricación, almacenamiento y acondicionamiento.</t>
  </si>
  <si>
    <t>4- Garantizar que las empresas fabricantes nacionales e importadoras de  los productos competencia del Invima reunen las condiciones tecnico sanitarias  mínimas para llevar a cabo los procesos de fabricación, almacenamiento y acondicionamiento</t>
  </si>
  <si>
    <t>6- Verificar el cumplimiento de lineamientos a la DIROS</t>
  </si>
  <si>
    <t>5- Realizar la ejecución de las actividades de inspección, vigilancia y control</t>
  </si>
  <si>
    <t>7- Verificar en el mercado o etapa de comercialización productos cosméticos, higiene doméstica, absorbentes de higiene personal y plaguicidas que han sido registrados sanitariamente y los cuales deben ajustarse a lo establecido en la normativa sanitaria vigente establecida en el territorio Nacional.</t>
  </si>
  <si>
    <t>8- Adelantar estudios de los trámites nuevos asociados a cosméticos, higiene doméstica, absorbentes de higiene personal y plaguicidas.</t>
  </si>
  <si>
    <t>9- Gestionar las solicitudes de Renovación de los trámites asociados de cosméticos, higiene doméstica, absorbentes de higiene personal y plaguicidas.</t>
  </si>
  <si>
    <t>10- Gestionar los trámites asociados a Modificaciones, cambios, certificaciones RS y autorizaciones para productos cosméticos, productos de higiene doméstica y Plaguicidas y otros que permitan ajustarse al cumplimiento de las normas sanitarias nacionales e internacionales.</t>
  </si>
  <si>
    <t>Desarrollar acciones técnicas y administrativas asociadas a vigilancia epidemiológica , postcomercialización y control de residuos quimicos</t>
  </si>
  <si>
    <t>C-1903-0300-7-0-1903009 Servicio de registro sanitario</t>
  </si>
  <si>
    <t>Dirección de Dispositivos Mëdicos</t>
  </si>
  <si>
    <t xml:space="preserve">Analizar la causalidad y gestionar los reportes de eventos e incidentes adversos asociados al uso de los dispositivos médicos notificados al programa nacional de tecnovigilancia </t>
  </si>
  <si>
    <t>Gestionar los requisitos contemplados en la Norma del Programa de Tecnivigilancia (Resolución 4816)</t>
  </si>
  <si>
    <t xml:space="preserve">Gestionar los requisitos contemplados en la Norma del Programa de Tecnivigilancia (Resolución 4816) </t>
  </si>
  <si>
    <t xml:space="preserve">Analizar la causalidad y gestionar los reportes de eventos e incidentes adversos asociados  al uso de los reactivos de diagnostico In-Vitro </t>
  </si>
  <si>
    <t>Gestionar  los requisitos contemplados en la Norma del Programa de Reactivovigilancia</t>
  </si>
  <si>
    <t>Realizar Seguimiento a la calidad de las visitas y competencias de los inspectores</t>
  </si>
  <si>
    <t>Realizar visitas con propósito de certificación en dispositivos médicos y reactivos de diagnóstico in-vitro</t>
  </si>
  <si>
    <t>Hacer Seguimiento a las certificaciones en dispositivos médicos y reactivos de diagnóstico in-vitro</t>
  </si>
  <si>
    <t>Elaborar  y publicar  documentos técnicos competencia de la Dirección de Dispositivos Médicos</t>
  </si>
  <si>
    <t>Realizar Acompañamiento técnico en actividades relacionadas con IVC a la Dir. Operaciones sanitarias</t>
  </si>
  <si>
    <t xml:space="preserve">Evaluar tramites de Publicidad de los productos competencia de la Direccion </t>
  </si>
  <si>
    <t>Hacer Inscripcion de Recurso humano para el mantenimiento de los equipos biomedicos clase IIb y III</t>
  </si>
  <si>
    <t>Realizar visitas con propósito de certificación de Buenas Practicas de Bancos de Tejido y Medula Osea</t>
  </si>
  <si>
    <t>Realizar visitas con propósito de certificación en condiciones sanitarias para Bancos de Tejido y Medula Osea</t>
  </si>
  <si>
    <t xml:space="preserve">Realizar Visita de verificación de requisitos para Bancos de semen, óvulos y embriones - </t>
  </si>
  <si>
    <t>Realizar Visita de verificación de requerimientos a bancos de tejidos y medula osea,  Bancos de semen, óvulos y embriones -.</t>
  </si>
  <si>
    <t>Realizar Visita de verificación a centros de almacenamiento temporal de los bancos de tejidos</t>
  </si>
  <si>
    <t xml:space="preserve">Realizar Inspección, Vigilancia y Control a establecimientos de competencia de la Dirección Bancos de Tejido y Medula Osea, Bancos de Medicina Reproductiva </t>
  </si>
  <si>
    <t>Realizar tramites de control posterior asociados a registro sanitario automáticos</t>
  </si>
  <si>
    <t>Realizar tramites de modificaciones automáticas</t>
  </si>
  <si>
    <t>Realizar revisiones de Oficio a los registros sanitarios competencia de la Direccion.</t>
  </si>
  <si>
    <t xml:space="preserve">Emitir  Evaluaciones Técnico Cientificas  por parte de las Salas Especializadas de la  Comisión Revisora </t>
  </si>
  <si>
    <t>Realizar el análisis, la gestión y/o la publicación de trámites relacionados con la fabricación de dispositivos médicos vitales no disponibles.</t>
  </si>
  <si>
    <t>Absolver las consultas realizadas por los usuarios y emitir conceptos técnicos referidos a los productos competencia del área y con relación a la emergencia sanitaria</t>
  </si>
  <si>
    <t>Fortalecer las competencias científicas y tecnicas para el mejoramiento de los Programas Postcomercialización y la toma de decisiones en materia del uso adecuado de las tecnologías sanitarias.</t>
  </si>
  <si>
    <t>1. Brindar asistencia Tecnica, mediante acompañamiento a todos profesionales encargados de realizar la verificación de los Programas de Vigilancia Psotmercado de Dispositivos Medicos y Reactivos de Diagnostico en los Prestadores de Servicios de Salud.
2. Brindar acompañamiento a los Prestadores de Servicios de Salud  frente a la implementación del Analisis Modo Falla Efecto (AMFE) como Sistema de Gestion de Riesgo Clínico</t>
  </si>
  <si>
    <t>Afianzar el reconocimiento nacional e internacional de un programa efectivo que mediante las acciones ayuda a proteger la salud de los colombianos.</t>
  </si>
  <si>
    <t>Fidelizar a los actores del sistema para ampliar cada año la cobertura del acciones del Programa Nacional de Tecnovigilancia.</t>
  </si>
  <si>
    <t>Afianzar el reconocimiento nacional e internacional de un Programa efectivo que mediante las acciones ayude a proteger la salud de los colombianos.</t>
  </si>
  <si>
    <t>Determinar las causas de los efectos indeseados relacionados con el uso de los reactivos de diagnostico in vitro y gestionar las acciones con los fabricantes e importadores</t>
  </si>
  <si>
    <t>Asegurar el seguimiento, evaluación, gestión y divulgación de las alertas, relacionadas con los reactivos de diagnostico que se comercializan en Colombia , de acuerdo a lo establecido en el articulo 20 de la Resolución 2013038979 de 2013, para el nivel nacional</t>
  </si>
  <si>
    <t>Asegurar el seguimiento, evaluación, gestión y divulgación de los informes de seguridad relacionados con los reactivos de diagnóstico que se comercializan en Colombia , de acuerdo a lo establecido en el articulo 20 de la Resolución 2013038979 de 2013, para el nivel nacional</t>
  </si>
  <si>
    <t>Identificar debilidades, fortalezas y oportunidades de mejora en el proceso de certificaciones, así como establecer un mecanismo de control a nuestros auditores desde el punto de vista actitudinal como aptitudinal.</t>
  </si>
  <si>
    <t>Garantizar que las empresas fabricantes nacionales e importadoras de dispositivos médicos y reactivos de diagnóstico in-vitro, reunen las condiciones tecnico sanitarias  mínimas para llevar a cabo los procesos de fabricación, almacenamiento y acondicionamiento</t>
  </si>
  <si>
    <t>Garantizar que las empresas fabricantes nacionales e importadoras de dispositivos médicos y reactivos de diagnóstico in-vitro, con posterioridad a la obtención de la certificación correspondiente, continuan cumpliendo los requisitos sanitarios establecidos en la normatividad sanitaria vigente</t>
  </si>
  <si>
    <t>Elaborar documentos que orienten la toma de decisiones frente a situaciones sanitarias presentes en establecimientos de competencia</t>
  </si>
  <si>
    <t>Brindar soporte técnico a la Dirección de Operaciones Sanitarias en inspecciones in situ, para propiciar la toma de decisiones ante situaciones sanitarias evidenciadas, con base en la aplicacion normativa, así como la unificación de criterios.</t>
  </si>
  <si>
    <t>Garantizar que la información a la que tiene acceso la comunidad a través de diferentes medios de comunicación se ciñe a las condiciones técnicas de los productos y demás condiciones establecidas en la normatividad sanitaria vigente.</t>
  </si>
  <si>
    <t>Garantizar que el personal que presta servicios de mantenimiento de equipos biomédicos de categorías de riesgo IIb y III cumple los requisitos mínimos de formación y experiencia de forma que esta actividad no afecte las condiciones de operacion de los equipos</t>
  </si>
  <si>
    <t>Certificar en Buenas Practicas a los Bancos de Tejidos  que cumplan con los requisitos  tecnicos, legales y cientificos establecidos normativamente para distribuir tejido</t>
  </si>
  <si>
    <t>Certificar en condiciones sanitarias a los Bancos de Tejidos  que cumplan  con los requisitos  tecnicos, legales y cientificos  establecidos normativamente para la captación de tejidos y validación de sus procesos</t>
  </si>
  <si>
    <t>Verificar que los Bancos de semen, óvulos y embriones, cumplan  con los requisitos  tecnicos, legales y cientificos  establecidos para su funcionamiento</t>
  </si>
  <si>
    <t>Verificar que los  requerimiento a los bancos de tejidos y medula osea, Bancos de Semen, óvulos y embriones, cumplan con los requisitos  tecnicos, legales y cientificos establecidos.</t>
  </si>
  <si>
    <t>Verificar que los  requerimientos a los centros de almacenamientos, cumplan con los requisitos  tecnicos, legales y cientificos establecidos.</t>
  </si>
  <si>
    <t>Vigilar que los establecimientos certificados mantengan las condiciones con las que fueron certificados y evidenciar las desviaciones de los mismos que impliquen la toma de medidas de control</t>
  </si>
  <si>
    <t xml:space="preserve">Realizar la evaluación de eficacia referencia y la aprobación sanitaria, para la introducción de una tecnología médica al país, a través de la expedición de registros sanitarios y trámites asociados, </t>
  </si>
  <si>
    <t>Realizar la revisión de oficio de un dispositivo médico, equipo biomédico de tecnología controlada o reactivo de diagnóstico in vitro amparado por un registro sanitario o permiso de comercialización, con el fin de: a) ajustar a estos productos conforme a las disposiciones normativas.</t>
  </si>
  <si>
    <t>Evaluar y Conceptualizar sobre reactivos categoria 3, provenientes de paises que no son de referencia, protocolos de investigación tanto de reactivos de diagnóstico in vitro y dispositivos médicos y sobre otras situaciones que tengan o puedan tener impacto en la salud publica .</t>
  </si>
  <si>
    <t xml:space="preserve">Evaluar y Conceptualizar sobre reactivos categoria 3, provenientes de paises que no son de referencia, protocolos de investigación tanto de reactivos de diagnóstico in vitro y dispositvos médicos y sobre otras situaciones que tengan o puedan tener impacto en la salud publica como el llamamiento a revisón de oficio de los dispositivos medicos que lo requieran. </t>
  </si>
  <si>
    <t>Recibir y analizar las intenciones de agotamiento de existencias y demás  trámites relacionados con la fabricación de dispositivos médicos vitales no disponibles de tal forma que cumplan con el lleno de requisitos establecidos para ser publicados en la pagina web</t>
  </si>
  <si>
    <t xml:space="preserve"> Dar respuesta a todas la inquietudes que surgan por parte de los usuarios y vigilados en cuanto a productos competencia de la DDMOT en el marco del Covid 19
</t>
  </si>
  <si>
    <t>Oficina de Asuntos Internacionales</t>
  </si>
  <si>
    <t>Realizar acciones de coperacion internacional mediante la participacion en Intercambios Técnicos y Cientificos -ITCS</t>
  </si>
  <si>
    <t xml:space="preserve">Gestión de cooperación con autoridades homólogas y organismos internacionales priorizados. </t>
  </si>
  <si>
    <t>Participación en escenarios de carácter internacional que impacten en el reconocimiento del Instituto.</t>
  </si>
  <si>
    <t xml:space="preserve">Realizar actividades de cooperacion en modalidad de oferta   gracias a la calidad de agencia reguladora  reconocida. </t>
  </si>
  <si>
    <t>Realizar la  referenciación sobre regulaciones, procesos,  procedimientos, estructura, organización entre otros, de terceros paises y sus autoridades en los asuntos competencia del Invima.</t>
  </si>
  <si>
    <t>Acceder a mercados internacionales para la exportación de alimentos</t>
  </si>
  <si>
    <t>Participación en mesas de trabajo interinstitucionales de priorización de mercados</t>
  </si>
  <si>
    <t>Representar al INVIMA en negociaciones de acuerdos comerciales y sanitarios, comisiones de vecindad,  mesas sanitarias de los TLC y de las Comisiones bilaterales de monitoreo a relaciones comerciales</t>
  </si>
  <si>
    <t>Fortalecer capacidades técnicas y cientificas a través de acciones de cooperación internacional.</t>
  </si>
  <si>
    <t xml:space="preserve">Impactar el fortalecimiento y el reconocimiento del instituto </t>
  </si>
  <si>
    <t xml:space="preserve">Fortalecer el reconocimiento del instituto a nivel internacional </t>
  </si>
  <si>
    <t xml:space="preserve">Aportar al fortalecimiento de otras autoridades reguladoras/sanitarias, en cumplimiento de los compromisos internacionales asumidos por el Invima. </t>
  </si>
  <si>
    <t xml:space="preserve">Conocer como funcionan los terceros países y sus autoridades competentes en los asuntos de interes del Invima, con el propósito de contar con elementos para la mejora de los procesos y procedimientos internos. </t>
  </si>
  <si>
    <t>Realizar gestiones que conduzcan a la apertura de mercados de acuerdo a los mercados priorizados en las mesas de trabajo interinstitucionales, esto con el fin de apoyar la competitividad de la industria ampliando la oferta de mercados a los que se pueden exportar los productos de competencia del Invima.</t>
  </si>
  <si>
    <t>Participar en las mesas de trabajo que tienen como fin definir los mercados a los cuales se les realizará gestiones para su apertura o su mantenimiento.</t>
  </si>
  <si>
    <t>Reportar el número de representaciones planeadas en relación con las negociaciones y escenarios de acuerdos comerciales y sanitarioscomisiones de vecindad,  mesas sanitarias de los TLC y de las Comisiones bilaterales de monitoreo a relaciones comerciales</t>
  </si>
  <si>
    <t>Dirección de Responsabilidad Sanitaria</t>
  </si>
  <si>
    <t xml:space="preserve">Medir la gestión de Procesos Sancionatorios </t>
  </si>
  <si>
    <t xml:space="preserve">Realizar estudio de las actas de IVC recibidas de presuntos hechos que puedan llegar a vulnerar el régimen sanitario </t>
  </si>
  <si>
    <t xml:space="preserve">Dar respuesta a Recursos de reposición y Revocatorias dentro de los procesos sancionatorios </t>
  </si>
  <si>
    <t>Controlar la respuesta oportuna de Quejas, Reclamos y Denuncias</t>
  </si>
  <si>
    <t>Realizar análisis cuantitativo del infome de produccion de los grupos internos de trabajo</t>
  </si>
  <si>
    <t>Realizar tramites procesales de procesos sancionatorios</t>
  </si>
  <si>
    <t xml:space="preserve">Establecer decisión de inicio o abstención de procesos sancionatorios sobre   Actas de IVC recibidas </t>
  </si>
  <si>
    <t>Controlar la respuesta  a los recursos de reposiciòn y revocatorias interpuestas por los presuntos investigados dentro de los procesos sancionatorios</t>
  </si>
  <si>
    <t>Atender la respuesta a las solicitudes de Peticiones, Quejas, Reclamos, Denuncias y Sugerencias - PQRDS interpuestas, respecto a procesos sancionatorios dentro de los términos legales</t>
  </si>
  <si>
    <t>Realizar analisis cuantitativo para toma de decisiones y mejoramiento continuo en el desarrollo de procesos sancionatorios</t>
  </si>
  <si>
    <t>(Nro. de autos de inicio y/o abstención proferidos/Nro. De Actas de IVC recibidas)*100</t>
  </si>
  <si>
    <t>(Nro. de recursos de reposición y/o revocatorias proferidos/Nro.recursos de reposición y/o revocatorias recibidos)*100</t>
  </si>
  <si>
    <t>(Nro. de  PQRDS Atendidas oportunamente/Nro. PQRDS recibidas)*100</t>
  </si>
  <si>
    <t xml:space="preserve">Nro. de informes cualitativos de producción </t>
  </si>
  <si>
    <t>Oficina Asesora Jurídica</t>
  </si>
  <si>
    <t>Realizar monitoreo normativo y de jurisprudencia para surtir la divulgación de aquellos de interés y de competencia del instituto.</t>
  </si>
  <si>
    <t>Realizar mesas de unificación de criterios jurídicos al interior del instituto.</t>
  </si>
  <si>
    <t>Dar respuesta a entes judiciales y administrativos dentro del término legal</t>
  </si>
  <si>
    <t xml:space="preserve">Realizar las acciones tendientes a la recuperación de las acreencias a favor del Instituto. </t>
  </si>
  <si>
    <t xml:space="preserve">Realizar tramites procesales de cobro coactivo. </t>
  </si>
  <si>
    <t>Asesorar, conceptuar, proyectar y revisar documentos requeridos a la OAJ</t>
  </si>
  <si>
    <t xml:space="preserve">  Participar  y conocer  las normas expedidas que impacten en el actuar y competencias del Invima.</t>
  </si>
  <si>
    <t xml:space="preserve"> Gestionar las iniciativas incluidas en la agenda normativa acordadas con el ministerio de Salud.</t>
  </si>
  <si>
    <t>Desarrollar jornadas de normalización de carteras a nivel nacional</t>
  </si>
  <si>
    <t>Fortalecer el conocimiento de la normatividad  sanitaria, jurisprudencia y temas de interés.</t>
  </si>
  <si>
    <t>Fortalecer la unidad de criterio a nivel institucional.</t>
  </si>
  <si>
    <t>Defender los intereses del Instituto a través de la respuesta oportuna a los requerimientos judiciales.</t>
  </si>
  <si>
    <t>Recuperar el monto establecido en sanciones pecuniarias a favor del instituto resultado de procesos sancionatorios, disciplinarios y judiciales.</t>
  </si>
  <si>
    <t xml:space="preserve"> Obtener el  pago de sanciones pecuniarias a favor del instituto resultado de procesos sancionatorios, disciplinarios y judiciales.</t>
  </si>
  <si>
    <t>Asesorar, conceptuar, proyectar y revisar documentos para garantizar el cumplimiento de la normatividad vigente</t>
  </si>
  <si>
    <t>Articular e intervenir en la gestión normativa.</t>
  </si>
  <si>
    <t>Actividades realizadas por la Oficina Asesora Jurídica con el fin de promover la agenda normativa acordada con el Ministerio de Salud y Protección Social.</t>
  </si>
  <si>
    <t>Lograr acuerdos de pago a través del cobro persuasivo y/o coactivo para hacer efectivas las acreencias a favor del Invima en los diferentes grupos de trabajo territorial.</t>
  </si>
  <si>
    <t>(No. de mesas de unificación de criterios jurídicos realizadas /No. de mesas de unificación de criterios jurídicos solicitados por las dependencias o propuestos por la Oficina Asesora Jurídica ) *100</t>
  </si>
  <si>
    <t xml:space="preserve">(No. Respuestas a entes judiciales y administrativos radicados en el termino esperado  / Total  de requerimientos judiciales y administrativos con vencimiento durante el periodo)*100. </t>
  </si>
  <si>
    <t xml:space="preserve"> (No.  Asesorias, conceptos, proyección y revisión de documentos realizados por la OAJ / No Total de conceptos, proyección y revisión de documentos requeridos en el periodo)*100.</t>
  </si>
  <si>
    <t xml:space="preserve"> (Nº de Proyectos de Normas en las que el Invima intervino o articuló a través de la Oficina Asesora Jurídica / No. De proyectos de norma en que se requiera participación o se amerite intervención del instituto)*100.</t>
  </si>
  <si>
    <t>(No de actividades realizadas / No de actividades programadas)*100</t>
  </si>
  <si>
    <t>Realizar  el seguimiento y control a la ejecución de proyectos institucionales definidos en  Plan Estratégico de la entidad para la vigencia</t>
  </si>
  <si>
    <t>Realizar el seguimiento al Plan Operativo Anual y Plan Operativo Anual  de Inversión  definidos en  el Plan Estratégico de la entidad para la vigencia</t>
  </si>
  <si>
    <t xml:space="preserve">Actualizar el manual tarifario de la entidad </t>
  </si>
  <si>
    <t>Ejecutar las actividades del Plan Estadístico Institucional de acuerdo a los planes de acción definidos en el documento PEI</t>
  </si>
  <si>
    <t>Realizar un perfilamiento de riesgos sanitarios a traves del modelo de IVC SOA de los establecimientos y tipos de productos que son competencia del Invima, como insumo para la elaboración del plan trimestral de visitas</t>
  </si>
  <si>
    <t xml:space="preserve">Realizar monitoreo a establecimientos  considerados de Alto Riesgo </t>
  </si>
  <si>
    <t>Realizar un perfilamiento de riesgos sanitarios a traves del modelo de IVC SOA Puertos de los importadores y exportadores de productos de Alimentos y Bebidas que son competencia del Invima</t>
  </si>
  <si>
    <t>Efectuar los seguimientos y acompañamientos por medio del padrinazgo de procesos, emitiendo informes del estado de los diferentes temas de calidad tales como documentación, indicadores, riesgos, acciones de mejoramiento y salidas no conformes, entre otros</t>
  </si>
  <si>
    <t>Gestionar las solicitudes de creación, eliminación o modificación de la información documentada y controlada en la  plataforma Integra</t>
  </si>
  <si>
    <t>Realizar eventos de sensibilización o capacitación (presenciales o virtuales) y socializar temáticas ambientales por medio de las herramientas de comunicación ofrecidas por el Invima (correos electrónicos, yammer, vídeos, etc.)</t>
  </si>
  <si>
    <t>Ejecutar las actividades del Plan Anticorrupción y de Atención al Ciudadano que están bajo la responsabilidad de la Oficina Asesora de Planeación</t>
  </si>
  <si>
    <t>Realizar la definición e implementación de una estrategia de sensibilización asociada con la plataforma estratégica de la entidad (Incluyenso SIG y modelos de Riesgos) , además del levantamiento de insumos para la formulacción de la plataforma estratégica 2023-2026</t>
  </si>
  <si>
    <t>Oficina Asesora de Planeación</t>
  </si>
  <si>
    <t>2 Mejoramiento de la calidad en los procesos y trámites de la entidad</t>
  </si>
  <si>
    <t>(No. de actualizaciones realizadas al manual tarifario/No. de actualizaciones requeridas soportadas juridicamente)*100</t>
  </si>
  <si>
    <t>Cantidad de Informes de seguimiento a los procesos realizados por los funcionarios del Grupo SGI y enviados a los Líderes de Proceso durante el trimestre</t>
  </si>
  <si>
    <t xml:space="preserve">(No. de solicitudes de información documentada gestionadas en el periodo / Número de solicitudes remitidas por los responsables en el periodo)*100 </t>
  </si>
  <si>
    <t>Cantidad de Sesiones de capacitación sensibilización, piezas informativas y artículos publicados en las herramientas de comunicación del Invima(boletines institucionales, correo, yammer, etc.) realizadas durante el trimestre</t>
  </si>
  <si>
    <t>Número de actividades realizadas en cumplimiento del PAAC bajo responsabilidad de la Oficina Asesora de Planeación</t>
  </si>
  <si>
    <t>Número de actividades realizadas</t>
  </si>
  <si>
    <t>Evaluar el cumplimiento de los Programas, proyectos y Subproyectos institucionales en el marco de la Plataforma Estratégica</t>
  </si>
  <si>
    <t>Evaluar el cumplimiento de las funciones, objetivos, actividades y presupuesto de inversión en el marco de la plataforma estratégica</t>
  </si>
  <si>
    <t>Realizar actualización oportuna del manual tarifario de acuerdo a los procedimientos establecidos y normas que apliquen</t>
  </si>
  <si>
    <t xml:space="preserve">Fortalecer las estadísticas producidas y requeridas por el Invima, con el propósito que se constituya en un soporte eficiente para la gestión institucional frente a compromisos misionales, sectoriales y de Gobierno Nacional. </t>
  </si>
  <si>
    <t>Establecer perfiles de riesgo para cada uno de los establecimientos y tipos de productos que están bajo vigilancia; que sirvan de insumo al Instituto para priorizar la intervención sanitaria.</t>
  </si>
  <si>
    <t>Efectuar acciones de vigilancia efectiva y tomar medidas preventivas que contribuyan a mejorar el estatus sanitario del país.</t>
  </si>
  <si>
    <t>Establecer perfiles de riesgo para cada uno de los importadores, exportadores y tipos de productos que están bajo vigilancia; que permita al Instituto priorizar la intervención sanitaria.</t>
  </si>
  <si>
    <t>Asesorar a los líderes de proceso, facilitadores de calidad y funcionarios de los diferentes procesos sobre los temas específicos del sistema de gestión integrado e informar el estado de los diferentes tópicos para que apoyen la toma de decisiones</t>
  </si>
  <si>
    <t>Asegurar que la información publicada en la plataforma Integra corresponde a la realidad de los procesos institucionales</t>
  </si>
  <si>
    <t>Fortalecer la toma de conciencia sobre la prevención y mitigación de impactos ambientales por el desarrollo de las actividades misionales y de apoyo del Invima</t>
  </si>
  <si>
    <t>Fomentar la transparencia y la legitimidad de la gestión del Invima con la realización de las actividades necesarias para la ejecución de los componentes y subcomponentes del Plan Anticorrupción y de Atención a Ciudadano (PAAC) a cargo de la OAP</t>
  </si>
  <si>
    <t>Fomentar espacios de sensibilización y de acercamiento con los usuarios internos y externos ubicados en las regiones, en los cuales se puedan conocer las percepciones que estos tienen frente a la plataforma estratégica de la entidad,  (Incluyenso SIG y modelos de Riesgos).</t>
  </si>
  <si>
    <t xml:space="preserve">Realizar seguimiento a los diferentes procesos, planes, programas, proyectos y actividades institucionales </t>
  </si>
  <si>
    <t>Atender los requermientos producto de Quejas, Reclamos y Denuncias</t>
  </si>
  <si>
    <t>Realizar seguimiento a los componentes del plan anticorrupción y atención al ciudadano, incluyendo la matriz de riesgos de corrupción de la entidad</t>
  </si>
  <si>
    <t>Oficina de Control Interno</t>
  </si>
  <si>
    <t xml:space="preserve">Realizar seguimiento a los temas relacionados con los informes de ley para hacer su respectivo reporte, a los procesos - procedimientos y a los proyectos, planes y programas Institucionales, para evaluar la gestión, riesgos y controles, eficacia y eficiencia en el Sistema de Control Interno,  promoviendo la cultura de autocontrol en el Invima.
</t>
  </si>
  <si>
    <t>Dar respuesta a las Peticiones, Quejas, Reclamos, Denuncias y Sugerencias - PQRDS interpuestas por la comunidad respecto a los productos y servicios competencia del Invima grarantizando cumplimiento de la Ley 1755 de 2015.</t>
  </si>
  <si>
    <t>Realizar seguimiento cuatrimestral para evidenciar la gestión y avance de las actividades determinadas en los componentes del Plan Anticorrupción y Atención al Ciudadano y el diseño de riesgos de corrupción y controles.</t>
  </si>
  <si>
    <t>(No. Requerimientos producto de Quejas, Reclamos y Denuncias atendidos  / No. total de requerimientos producto de Quejas, Reclamos y Denuncias recibidos)* 100</t>
  </si>
  <si>
    <t>Atender oportunamente los requerimientos de soporte tecnológico.</t>
  </si>
  <si>
    <t>Atender las órdendes de cambio de mantenimiento de los sistemas de información</t>
  </si>
  <si>
    <t xml:space="preserve">Adquirir o renovar los licenciamientos de software para la operación del INVIMA.
</t>
  </si>
  <si>
    <t xml:space="preserve">Adquirir o renovar los equipos tecnológicos requeridos para ampliar o mantener la plataforma tecnológica. </t>
  </si>
  <si>
    <t>Prestar los servicios de atención de trámites   para la gestión de la inspección, vigilancia y control sanitario</t>
  </si>
  <si>
    <t xml:space="preserve">Elaborar los documentos Metodológicos referentes a la incorporación de buenas practicas  y estándares para el Gobierno de TI  </t>
  </si>
  <si>
    <t>Medir la capacidad en la prestación de servicios tecnológicos</t>
  </si>
  <si>
    <t>Ejecutar el Plan estratégico de tecnologías de información y las comunicaciones-PETIC-Gestión de proyectos</t>
  </si>
  <si>
    <t>Dar solución a los requerimientos de soporte en hardware y software, que solicitan los usuarios internos del Instituto.</t>
  </si>
  <si>
    <t xml:space="preserve">
Poner en producción los sistemas de información nuevos o actualizados, según el plan de trabajo de desarrollos del Grupo de Informática
</t>
  </si>
  <si>
    <t xml:space="preserve">Realizar la renovación o adquisiscion del licenciamiento para garantizar la operación de la plataforma tecnológica del INVIMA.
</t>
  </si>
  <si>
    <t xml:space="preserve">Realizar la renovación o adquisiscion de equipos necesarios para garantizar la operación de la plataforma tecnológica del INVIMA.
</t>
  </si>
  <si>
    <t xml:space="preserve">Dar cubrimiento al 95% de solicitudes de trámites en el sistema de registros sanitarios  a los usuarios del Instituto que figuran como tilulares de productos competencia del Invima.
</t>
  </si>
  <si>
    <t>Adoptar las buenas prácticas  y estándares  establecidas por el Gobierno Nacional relacionadas con la gestión y servicios de las tecnologías de la Información ( Arquitectura Empresarial de TI - Invima a 1 Clic y Seguridad de la Información)</t>
  </si>
  <si>
    <t xml:space="preserve">Asegurar la disponibilidad del servicio a través de la infraestructura informática tanto de software como de hardware.
</t>
  </si>
  <si>
    <t xml:space="preserve">Determinar el nivel de ejecución del Plan estratégico de tecnologías de información y las comunicaciones-PETI de acuerdo a la normatividad vigente </t>
  </si>
  <si>
    <t>(No. de requerimientos de soporte (software y hardware) resueltos dentro de los tiempos en el período establecido  / No. de requerimientos de soporte (software y hardware) que se deberían resolver en el período de tiempo establecido) * 100</t>
  </si>
  <si>
    <t>(No. de Usuarios del Sistema de  los servicios asociados a la inspección, vigilancia y control sanitario atendidos/ No. de usuarios del Sistema de  los servicios asociados a la inspección, vigilancia y control sanitario proyectados para ser atendidas)*100</t>
  </si>
  <si>
    <t xml:space="preserve">% Porcentaje de capacidad en la prestación de servicios de tecnología </t>
  </si>
  <si>
    <t>Oficina de Tecnologías</t>
  </si>
  <si>
    <t>Realizar el proceso de implementación de la infraestructura tecnológica  y de comunicaciones.</t>
  </si>
  <si>
    <t>C-1903-0300-6-0-1903045 Servicios de información  para la gestión de la inspección, vigilancia y control sanitario</t>
  </si>
  <si>
    <t xml:space="preserve"> 1903-300-6
Fortalecimiento de la arquitectura tecnológica y los procesos asociados a la gestión de las tecnologías de la información y comunicaciones</t>
  </si>
  <si>
    <t>Realizar el proceso de implementación de sotware e implantación de soluciones, desarrollos, soporte y actualización para los sistemas de información</t>
  </si>
  <si>
    <t>1999-300-5 Fortalecimiento institucional en la gestión administrativa y de apoyo del Invima a nivel nacional</t>
  </si>
  <si>
    <t>Implementar software e implantación de soluciones, desarrollos, soportes y actualizaciones para los sistemas de información.</t>
  </si>
  <si>
    <t>Implementar la infraestructura tecnológica y de comunicaciones</t>
  </si>
  <si>
    <t>Dirección de Operaciones Sanitarias</t>
  </si>
  <si>
    <t xml:space="preserve">Realizar Inspección , vigilancia y control  a establecimientos de competencia de la Direcciòn (Bancos de Sangre) </t>
  </si>
  <si>
    <t xml:space="preserve">Realizar Inspección , vigilancia y control  a establecimientos de competencia de la Direcciòn (Cosméticos) </t>
  </si>
  <si>
    <t xml:space="preserve">Realizar Inspección , vigilancia y control  a establecimientos de competencia de la Direcciòn (Dispositivos) </t>
  </si>
  <si>
    <t xml:space="preserve">Realizar Inspección , vigilancia y control  a establecimientos de competencia de la Direcciòn (Medicamentos) </t>
  </si>
  <si>
    <t xml:space="preserve">Realizar Inspección , vigilancia y control  a establecimientos de competencia de la Direcciòn (Alimentos) </t>
  </si>
  <si>
    <t xml:space="preserve">Realizar Inspección , vigilancia y control  a establecimientos de competencia de la Direcciòn (PBA) </t>
  </si>
  <si>
    <t>Realizar diligencia de Inspección Vigilancia y Control de reactivos objeto de importación que cuenten con certificación de no obligatoriedad emitida por las direcciones misionales o no requiere donde relacionan control de la entidad. (VUCE)</t>
  </si>
  <si>
    <t>Realizar toma de muestras   de la Dirección de Medicamentos (Demuestra de la Calidad)</t>
  </si>
  <si>
    <t>Realizar toma de muestras  de la Dirección de Dispositivos Médicos (Demuestra de la Calidad)</t>
  </si>
  <si>
    <t>Realizar toma de muestras de la Dirección de Cosméticos  (Demuestra de la Calidad)</t>
  </si>
  <si>
    <t>Realizar toma de muestras del Programa nacional de vigilancia y control de microorganismos patógenos y calidad microbiológica y físico-química  en alimentos y bebidas.</t>
  </si>
  <si>
    <t xml:space="preserve">Realizar toma de muestras del Programa nacional de vigilancia y control de residuos y contaminantes químicos en alimentos y bebidas.                  </t>
  </si>
  <si>
    <t>Realizar la inspección, vigilancia, control y certificación sanitaria de alimentos, materias primas e insumos para la industria de alimentos y bebidas alcohólicas en sitios de Control en Primera Barrera, Puertos Marítimos y Fluviales, Pasos Fronterizos, Aeropuertos Internacionales, Zonas Francas, Depósitos o Establecimientos.  (CIS)</t>
  </si>
  <si>
    <t>Autorizaciones para estudios de importación (VUCE)</t>
  </si>
  <si>
    <t>Brindar capacitación a los Entes descentralizados y colectivos de usuarios en temas relacionados con los
asuntos competencia del Invima.</t>
  </si>
  <si>
    <t>Brindar asistencia técnica a los Entes descentralizados relacionada con los asuntos de competencia del Invima</t>
  </si>
  <si>
    <t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t>
  </si>
  <si>
    <t>Emitir Certificados de Inspección Sanitaria de Importación y Exportación en los puertos, aeropuertos y pasos fronterizos. CIS IMPORTACION Y EXPORTACION</t>
  </si>
  <si>
    <t>Emitir Autorizaciones para estudios de importación (VUCE)</t>
  </si>
  <si>
    <t>Realizar la verificación IN SITU de reactivos  objeto de importación que por su uso deban ser objeto de control sanitario.</t>
  </si>
  <si>
    <t>Realizar la visita al establecimiento donde se adelantará la toma de muestras de acuerdo a la planeación de cada una de las Direcciones; o practicar la actividad de acuerdo a la necesidad evidenciada durante la visita de inspección, vigilancia y control.</t>
  </si>
  <si>
    <t xml:space="preserve">Realizar Inspección permanente en plantas de beneficio animal </t>
  </si>
  <si>
    <t>Medir el número de días de inspección a Plantas de Beneficio realizadas de acuerdo con la meta establecida para la vigencia</t>
  </si>
  <si>
    <t>INVERSIÓN - FUNCIONAMIENTO</t>
  </si>
  <si>
    <t>El Invima requiere contar con los servicios de soporte y mantenimiento de las licencias que soportan tanto la operación de las áreas misionales como de apoyo  por lo que a través de estos contratos se tiene acceso a servicios de soporte de las compañias productoras asi como a las nuevas versiones o parches de aplicativos tanto de los usuarios de la entidad como de las plataformas tecnologicas</t>
  </si>
  <si>
    <t>La OTI y el GST requieren disponer acorde con las necesidades del Invima de los equipos de computo, tablets, impresoras y demas elementos perifericos para brindar las herramientas a las áreas misionales y de apoyo que les permitan el desarrollo del día a dia. Por esta razon se debe adquirir y renovar el equipamiento tecnológico para cubrir las necesidades de todas las dependencias del Invima</t>
  </si>
  <si>
    <t>INVERSIÓN</t>
  </si>
  <si>
    <t xml:space="preserve">Recopilar, consolidar y divulgar internamente la información relacionada con la entidad que se publica en medios de comunicación  </t>
  </si>
  <si>
    <t xml:space="preserve">Publicar artículos del Invima en medios de comunicación </t>
  </si>
  <si>
    <t>Realizar  ruedas de prensa  de la Entidad</t>
  </si>
  <si>
    <t>Realizar visitas virtuales a estudiantes universitarios sobre temas relacionados con la educación sanitaria</t>
  </si>
  <si>
    <t xml:space="preserve">Ejecutar el Plan de tratamiento de riesgos de seguridad y privacidad de la información </t>
  </si>
  <si>
    <t>Ejecutar el Plan de seguridad y privacidad de la información</t>
  </si>
  <si>
    <t>Ejecutar los componentes de "Iniciativas Adicionales"-"Rendición de cuentas"-"Mecanismos de Transparencia y Acceso de la Información" del plan anticorrupción y atención al ciudadano"</t>
  </si>
  <si>
    <t>Realizar monitoreo a la información noticiosa que circula en medios de comunicación de carácter nacional y regional sobre temas sanitarios de los productos vigilados por la entidad y sobre la aparición del Instituto como autoridad sanitaria en Colombia.</t>
  </si>
  <si>
    <t>Posicionar  la información que se produce en la entidad a través de diferentes medios de comunicación</t>
  </si>
  <si>
    <t>Informar a los medios masivos de comunicación y ciudadanos los hechos más  relevantes de la gestión del Invima, con el fin de que estos puedan ser  reproducidos en los diarios, revistas, programas de televisión, emisiones radiales o sitios de Internet.</t>
  </si>
  <si>
    <t xml:space="preserve">Dar a conocer a los estudiantes universitarios los procesos que se adelantan para proteger y promover la inocuidad de los productos competencia del Invima </t>
  </si>
  <si>
    <t xml:space="preserve">Determinar el nivel de ejecución del plan de tratamiento de riesgos de seguridad y privacidad de la información  de acuerdo a la normatividad vigente </t>
  </si>
  <si>
    <t>Determinar el nivel de ejecución del plan de seguridad y privacidad de la información de acuerdo a la normatividad vigente</t>
  </si>
  <si>
    <t>Determinar el nivel de ejecución de las"Iniciativas Adicionales"-"Rendición de cuentas"-"Mecanismos de Transparencia y Acceso de la Información" del plan anticorrupción y atención al ciudadano". "Invima en la Regiones"</t>
  </si>
  <si>
    <t>Dirección General</t>
  </si>
  <si>
    <t xml:space="preserve">% de cumplimiento del Plan de tratamiento de riesgos de seguridad y privacidad de la información </t>
  </si>
  <si>
    <t xml:space="preserve"> % de cumplimiento del Plan de seguridad y privacidad de la información</t>
  </si>
  <si>
    <t xml:space="preserve">Implementar  actividades  de comunicación efectiva y asertiva para  los actores que intervienen en el funcionamiento del modelo de IVC </t>
  </si>
  <si>
    <t>C-1903-0300-7-0-1903047 Servicios de comunicación y divulgación - Inspección, Vigilancia y Control- IVC</t>
  </si>
  <si>
    <t>Atender y gestionar las diferentes solicitudes de análisis de los productos competencia del INVIMA, requeridas por las direcciones misionales y reportar sus resultados  del Laboratorio Fisicoquímico de Alimentos y Bebidas</t>
  </si>
  <si>
    <t>Atender y gestionar las diferentes solicitudes de análisis de los productos competencia del INVIMA, requeridas por las direcciones misionales y reportar sus resultados del  Laboratorio de Microbiología de alimentos y Bebidas</t>
  </si>
  <si>
    <t xml:space="preserve">Atender y gestionar las diferentes solicitudes de análisis de los productos competencia del INVIMA, requeridas por las direcciones misionales y reportar sus resultados del Laboratorio de OGM </t>
  </si>
  <si>
    <t>Atender y gestionar las diferentes solicitudes de análisis de los productos competencia del INVIMA, requeridas por las direcciones misionales y reportar sus resultados Microbiología de Productos farmacéuticos y Otras Tecnologías</t>
  </si>
  <si>
    <t>Atender y gestionar las diferentes solicitudes de análisis de los productos competencia del INVIMA, requeridas por las direcciones misionales y reportar sus resultados del laboratorio de productos farmacéuticos  Fisicoquímico de  productos farmacéuticos y Otras Tecnología</t>
  </si>
  <si>
    <t>Atender y gestionar las diferentes solicitudes de análisis de los productos competencia del INVIMA, requeridas por las direcciones misionales y reportar sus resultados Dispositivos médicos</t>
  </si>
  <si>
    <t>Emitir conceptos de lotes de productos biológicos.</t>
  </si>
  <si>
    <t>Gestionar  Programas de Ensayos de Aptitud o Pruebas de Eficiencia   para los Laboratorios departamentales de salud pública</t>
  </si>
  <si>
    <t xml:space="preserve">Realizar inscripción  y participar  en ensayos de aptitud y pruebas interlaboratorios  a nivel nacional y/o internacional acorde con la oferta y productos, analitos o matrices a evaluar  que apliquen. </t>
  </si>
  <si>
    <t>Estandarizar técnicas requeridas en el laboratorio para la realización de análisis de productos competencia del INVIMA.</t>
  </si>
  <si>
    <t xml:space="preserve"> Validar o verificar técnicas requeridas en el laboratorio para la realización de análisis de productos competencia del INVIMA.</t>
  </si>
  <si>
    <t>Emitir informes  epidemiológicos y  de los Laboratorios de Salud Pública Departamentales y del Distrito</t>
  </si>
  <si>
    <t>Realizar el proceso para el otorgamiento de reconocimientos.</t>
  </si>
  <si>
    <t>Desarrollar actividades que permitan fortalecer técnicamente a los laboratorios de la Red pública y desarrollar  las habilidades técnicas dirigidas a los entes descentralizados.</t>
  </si>
  <si>
    <t>Propender por la  competencia técnica de la Red Nacional de Laboratorios en el marco del cumplimiento de la  Resolución 1619 de 2015 y  promover la implementación de nuevas metodologías para el incremento del estatus sanitario.</t>
  </si>
  <si>
    <t>Verificar  el cumplimiento de la normatividad vigente para la toma de decisiones oportuna y brindar apoyo en el desarrollo de los planes, proyectos y programas de las diferentes Direcciones misionales.</t>
  </si>
  <si>
    <t>Fortalecer la Red Nacional de Laboratorios  y contribuir con actividades necesarias para la implementación del Sistema de Gestión de los Laboratorios.</t>
  </si>
  <si>
    <t>Evaluar el desempeño de los Grupos de los Laboratorios del Invima con respecto a criterios previamente establecidos mediante comparaciones interlaboratorios que garanticen la validez de  los resultados emitidos y dar cumplimiento a los requisitos establecidos por los organismos que otorgan reconocimiento.</t>
  </si>
  <si>
    <t xml:space="preserve"> Ampliar el portafolio de servicios de los laboratorios  para brindar  respuesta a las solicitudes de los clientes tanto internos como externos impactando el incremento del  estatus sanitario y la apertura de nuevos mercados.</t>
  </si>
  <si>
    <t>Establecer el desempeño de los métodos analíticos  empleados en los grupos de laboratorio con el fin de asegurar la confiabilidad de los resultados y ampliar el alcance de la acreditación.</t>
  </si>
  <si>
    <t>Conocer el diagnostico del perfil epidemiológico a nivel regional y nacional.</t>
  </si>
  <si>
    <t>Mantener el máximo estándar de calidad como es la certificación de acreditación, precalificación, entre otros</t>
  </si>
  <si>
    <t>Oficina de Laboratorios</t>
  </si>
  <si>
    <t>Fotalecer el Sistema de gestión de calidad de los laboratorios del Invima</t>
  </si>
  <si>
    <t>C-1903-0300-7-0-1903012 Servicio de análisis de laboratorio</t>
  </si>
  <si>
    <t>Establecer lineamientos para solicitar, administrar, consolidar y analizar los resultados analíticos de control de calidad de productos competencia del Invima, emitidos por los Laboratorios de Salud Pública</t>
  </si>
  <si>
    <t>Desarrollar acciones tecnicas y administrativas para el  control de calidad de los productos competencia del Invima.</t>
  </si>
  <si>
    <t>Entrenar a funcionarios  Invima a nivel nacional en referencia a la información asociada con registros sanitarios y oficina virtual</t>
  </si>
  <si>
    <t xml:space="preserve">Sensibilizar a funcionarios Invima a nivel nacional  en referencia a protocolos y herramientas del Servicio Institucional </t>
  </si>
  <si>
    <t>Fortalecer la prestación del servicio a nivel nacional, a través de herramientas orientadoras enfocadas a emprendedores y grupos de valor</t>
  </si>
  <si>
    <t>Dar cumplimiento al componente: Mecanismos de atención al ciudadano asociado al PAAC</t>
  </si>
  <si>
    <t>Realizar actividades asociadas a registro sanitario, permiso sanitario, notificación sanitaria, NSO (nuevos, modificaciones, cambios, certificaciones,autorizaciones, etc.)</t>
  </si>
  <si>
    <t>Oficina de Atención al Ciudadano</t>
  </si>
  <si>
    <t>Realizar entrenamientos a funcionarios Invima en temas relacionados con trámites y servicios institucionales</t>
  </si>
  <si>
    <t xml:space="preserve"> Realizar actividades de sensibilización o capacitación (presenciales o virtuales), para socializar  las herramientas del servicio Institucional, protocolos, tips de servicio y atención a usuarios internos y externos, por medio de los diferentes canales de comunicación ofrecidos por el Invima (correos electrónicos, yammer, vídeos, etc.)</t>
  </si>
  <si>
    <t>Desarrollar estategias o actividades orientadoras para fortalecer los conocimientos de los ciudadanos y  usuarios del servicio institucional del invima, en temas competencia de la Oficina de Atención al Ciudadano</t>
  </si>
  <si>
    <t>Brindar acompañamiento técnico a emprendedores y grupos de valor sobre normatividad, requisitos, documentos y/o formularios para la radicación de trámites a nivel nacional, en concordancia con la ejecución del componente "Mecanismos de Atención al Ciudadano" del PAAC</t>
  </si>
  <si>
    <t>Efectuar actividades de formación a ciudadanos, grupos de valor o población joven en educación sanitaria.</t>
  </si>
  <si>
    <t>Realizar actividades  asociadas a  tramites de RS-PS-NSA-NSO y demas solicitudes vinculadas a productos de consumo humano y otros que permitan ajustarse al cumplimiento de las normas sanitarias nacionales e internacionales, a través de la gestión de solicitudes allegadas de forma virtual, que cumplen con los requisitos documentales y técnico-legales para su respectiva radicación.</t>
  </si>
  <si>
    <t>Cumplir con la ejecución del presupuesto de inversión apropiado a la dependencia.</t>
  </si>
  <si>
    <t>Secretaría General</t>
  </si>
  <si>
    <t>Diseñar y ejecutar el Plan Institucional de Formación y Capacitación por Competencias</t>
  </si>
  <si>
    <t xml:space="preserve">Ejecutar el Plan de Capacitacion acorde a la malla curricular e temas misionales y de apoyo </t>
  </si>
  <si>
    <t>Ejecutar el Plan de Capacitación acorde a la malla curricular en temas Misionales y de apoyo</t>
  </si>
  <si>
    <t xml:space="preserve">Fortalecer el desarrollo del conocimiento y competencias tecnicas en los Servidores Públicos de Carrera Administrativa y/o de Libre Nombramiento y Remoción dentro del marco del Convenio ICETEX </t>
  </si>
  <si>
    <t>Diseñar y ejecutar el Sistema de Estímulos</t>
  </si>
  <si>
    <t xml:space="preserve">Diseñar e implementar el Plan anual de vacantes y Plan de Previsión de Recursos Humanos </t>
  </si>
  <si>
    <t>Ejecutar el Plan Estratégico del Talento Humano</t>
  </si>
  <si>
    <t>Diseñar y ejecutar el Plan de Trabajo de Seguridad y Salud en el Trabajo</t>
  </si>
  <si>
    <t>Realizar el reporte para la suspensión de publicaciones en plataformas de comercio electrónico y de acuerdo al Convenio de Mercadolibre Colombia Ltda., reporte de perfiles en redes sociales a Facebook Inc. (Facebook e Instagram) y traslado de casos de Sitios Web a la Superintendencia de Industria y Comercio - SIC .</t>
  </si>
  <si>
    <t>Coordinar, articular o liderar visitas extraordinarias bajo enfoque de ilegalidad, con aplicación de medidas sanitarias de seguridad o concepto sanitario desfavorable a unidades de productos fraudulentos competencia del Instituto, mediante acciones
 IVC en modalidad de operativos propios como resultado del análisis de la información recibida sobre presuntos actos de ilegalidad o acompañamientos solicitados por Entidades externas.</t>
  </si>
  <si>
    <t>Informar a la ciudadanía mediante el Observatorio Nacional de Ilegalidad y Contrabando del Instituto, la gestión de las denuncias con los indicadores, casos exitosos y la educación ciudadana sobre el consumo de productos seguros y legales.</t>
  </si>
  <si>
    <t>Asegurar el cumplimiento de la Ley 594 de 2000 – Ley General de Archivos y Decreto 1080 de 2015, en donde se establece la elaboracion de los inventarios documentales que se  produzcan en ejercicio de sus funciones, de manera que se asegure el control de los documentos en sus diferentes fases como actividad del plan Institucional de archivos- PINAR</t>
  </si>
  <si>
    <t>Gestionar la ejecución del plan anual de adquisiciones</t>
  </si>
  <si>
    <t xml:space="preserve">Reportar y generar alertas de los compromisos con saldos pendiente por ejecutar con el fin de evitar rezago presupuestal al cierre de la vigencia. </t>
  </si>
  <si>
    <t xml:space="preserve">Reportar en SIIF NACION la información identificada como ingreso dentro de la  ley de tarifas de recaudos en la entidad. </t>
  </si>
  <si>
    <t>Brindar apoyo en acciones de articulación en representación del Instituto, como solicitudes de información, atención de consultas y denuncias, coordinación de operativos y participaciones en mesas de trabajo en conjunto con los integrantes de los Centros Integrados ICA, Invima Polfa/Dian para contrarrestar la ilegalidad y fortalecer el monitoreo, vigilancia y control de los productos competencia del Instituto.</t>
  </si>
  <si>
    <t>4 Desarrollo y promulgación del conocimiento institucional</t>
  </si>
  <si>
    <t>(No. de actividades realizadas en el periodo / No. de actividades planeadas en el periodo)*100</t>
  </si>
  <si>
    <t xml:space="preserve">(No de procesos gestionados de  bienes y servicios en el periodo / No de procesos  de  bienes y servicios programados en el periodo) * 100 </t>
  </si>
  <si>
    <t>(No. de acciones atendidas por el Invima de los puntos CIIIP /No. de acciones solicitadas en los puntos CIIIP)*100</t>
  </si>
  <si>
    <t>Fortalecer las competencias de los Servidores Públicos del Instituto PIFC</t>
  </si>
  <si>
    <t>Fortalecer las competencias de los servidores Publicos del Invima</t>
  </si>
  <si>
    <t xml:space="preserve">
Fortalecer las competencias de los Inspectores del Invima
</t>
  </si>
  <si>
    <t>Fortalecer las competencias de los Inspectores en temas misionales</t>
  </si>
  <si>
    <t xml:space="preserve">Fortalecer el desarrollo del conocimiento y competencias tecnicas en los Servidores Públicos de Carrera Administrativa y/o de Libre Nombramiento y Remoción </t>
  </si>
  <si>
    <t xml:space="preserve"> Fortalecer la calidad de vida del Servidor Publico a nivel laboral, personal y familiar, asociadas al Clima Organizacional.</t>
  </si>
  <si>
    <t xml:space="preserve">Determinar el nivel de ejecución del plan anual de vacantes y prevision del recurso humano , dando cumplimiento a la normatividad vigente </t>
  </si>
  <si>
    <t>Determinar el nivel de ejecución del plan estrategico de talento humano de acuerdo a la normatividad vigente</t>
  </si>
  <si>
    <t>Mejorar las condiciones de Salud y Seguridad en el Trabajo de los Servidores Publicos</t>
  </si>
  <si>
    <t xml:space="preserve">Desarrollar acciones de lucha contra la ilegalidad en plataformas de comercio electrónico, redes sociales y sitios web que publicitan productos competencia del INVIMA que incumplen con la normatividad sanitaria vigente. </t>
  </si>
  <si>
    <t>Realizar acciones en la lucha contra la ilegalidad y contrabando en comercio tradicional, con operativos propios o en trabajo conjunto con otras Entidades Judiciales, sanitarias y organismos de control.</t>
  </si>
  <si>
    <t>Dar a conocer a la ciudadanía información cuantitativa y cualitativa sobre la gestión de las denuncias de ilegalidad recibidas por el Instituto, casos exitosos y la información de educación ciudadana para el consumo de productos seguro y legales mediante el reporte del Observatorio Nacional de Ilegalidad y contrabando del Instituto.</t>
  </si>
  <si>
    <t xml:space="preserve">Medir la oportunidad  en la elaboración del  inventario documental en estado natural e integración de los expedientes del Archivo de Gestión, de manera que se garantice la  adecuada conservación, organización,  custodia y uso de los documentos. </t>
  </si>
  <si>
    <t xml:space="preserve">Medir la oportunidad en la elaboración del inventario documental del Archivo Central,  a través del Formato Unico Inventario Documental - FUID,  dando cumplimiento a los  criterios básicos para la conservación, organización, custodia,  uso y manejo de ellos. </t>
  </si>
  <si>
    <t>Medir la gestión semestral en la  ejecución del plan anual de adquisiciones de acuerdo con la meta establecida para la vigencia.</t>
  </si>
  <si>
    <t xml:space="preserve"> Lograr una ejecución presupuestal eficiente,   permitiendo una mejor planeación e inversión de los recursos. 
</t>
  </si>
  <si>
    <t>Reportar la informacion de los ingresos por tarifas con el fin de revisar que las proyecciones de ingresos se cumplan oportunamente.</t>
  </si>
  <si>
    <t>Desarrollar acciones en articulación con los Centros Integrados ICA, Invima, POLFA/DIAN para fortalecer monitoreo, vigilancia y control de Productos competencia del Instituto.</t>
  </si>
  <si>
    <t xml:space="preserve">Realizar las capacitaciones y actualizaciones de acuerdo a las necesidades detectadas. </t>
  </si>
  <si>
    <t>C-1999-0300-5-0-1999059 Servicio de educacion Informal para la gestion administrativa</t>
  </si>
  <si>
    <t>1999-300-5 fortalecimiento institucional en la gestión administrativa y de apoyo del Invima a nivel nacional</t>
  </si>
  <si>
    <t>Transferir recursos al  fondo INVIMA – ICETEX en el marco del reglamento Operativo.</t>
  </si>
  <si>
    <t xml:space="preserve">C-1999-0300-5-0-1999058 Servicio de Apoyo Financiero para el Fortalecimiento del Talento Humano </t>
  </si>
  <si>
    <t>Brindar capacitación informal  en Inspección, Vigilancia y Control a los Inspectores que intervienen en la inspección, vigilancia y control sanitario</t>
  </si>
  <si>
    <t xml:space="preserve">Desarrollar acciones  técnicas y administrativas asociados a inspección, vigilancia y control </t>
  </si>
  <si>
    <t>Dirección de Medicamentos</t>
  </si>
  <si>
    <t>Realizar visitas de seguimiento al programa Nacional de Farmacovigilancia en Laboratorios de Medicamentos, IPS y APB  Farm</t>
  </si>
  <si>
    <t>Realizar visitas con propósito de certificación en Medicamentos y productos Biologicos  BPC / GT / GASECR</t>
  </si>
  <si>
    <t xml:space="preserve">Revisar documentación con el propósito de otorgar certificación en Medicamentos y productos Biológicos por el carril de Convalidación de acuerdo al convenio de la Alianza </t>
  </si>
  <si>
    <t>Hacer Seguimiento a las certificaciones en Medicamentos y productos Biologicos  BPC / GT / GASECR</t>
  </si>
  <si>
    <t>Realizar tramites de Control Posterior a registro sanitario-NS-NSO-(Renovaciones, modificaciones)</t>
  </si>
  <si>
    <t>Realizar reuniones de sala de especializada de la Comisión Revisora  ordinarias y extraordinarias</t>
  </si>
  <si>
    <t>Emitir actos administrativos (resoluciones y autos) de trámites que requieren estudios del grupo de apoyo de la Sala especializada</t>
  </si>
  <si>
    <t>Emitir actos administrativos (resoluciones y autos) de Licencias o modificaciones de derivados de Cannabis medicinal  - RS</t>
  </si>
  <si>
    <t>Emitir actos administrativos (resoluciones y autos) de registro sanitario nuevos, renovaciones y trámites asociados de productos competencia de los grupos de medicamentos de síntesis química, biológicos, Fito terapéuticos, homeopáticos, suplementos dietarios y medicamentos con control especial de riesgo de la DMPB</t>
  </si>
  <si>
    <t>Realizar visitas internacionales de evaluación farmaceutica  de medicamentos seleccionados - RS</t>
  </si>
  <si>
    <t>Realizar visitas nacionales de evaluación farmaceutica de medicamentos seleccionados - RS</t>
  </si>
  <si>
    <t xml:space="preserve"> Emitir actos administrativos (resoluciones y autos) de evaluación inicial de protocolos de investigación clínica -BPC</t>
  </si>
  <si>
    <t>Evaluación de trámites competencia del Grupo de apoyo a las Salas Especializadas de la Comisión Revisora (Urgencias clínicas, modificaciones de aspectos relacionados con seguridad y eficacia, insertos/IPP o similares, inclusiones en normas farmacológicas)</t>
  </si>
  <si>
    <t>Revisión de tramites en evaluación preparatoria   para la Sala especializada de moléculas nuevas, nuevas indicaciones, medicamentos biológicos y la sala especializada medicamentos</t>
  </si>
  <si>
    <t>Evaluar  trámites de publicidad de productos competencia de la Dirección de Medicamentos y Productos Biológicos.</t>
  </si>
  <si>
    <t>Realizar visitas de articulación y  seguimiento a la calidad de las visitas IVC de los GTTs y   a las entidades territoriales frente al cumplimiento de la resolución No. 039 del 2016 -GAAT</t>
  </si>
  <si>
    <t>Participar en Proyectos de norma de armonización normativa</t>
  </si>
  <si>
    <t>Atender las PQRDS sobre productos y establecimientos vigilados por la DMPB recibidos sobre temas competencia de esta dirección, dentro de los términos de oportunidad establecidos por la ley -GAAT</t>
  </si>
  <si>
    <t>Entregar retroalimentación a DIROS, producto de la evaluacion de actas de visitas de IVC-SOA y Extraordinarias -GAAT</t>
  </si>
  <si>
    <t>Realizar tramites de autorización temporal sin Registro Sanitario de desinfectantes y antibacteriales catalogados como medicamentos vitales no disponibles. De acuerdo con la normatividad Sanitaria vigente asociada a la Emergencia Economica, Social y Ecológica decreto 417 de 2020</t>
  </si>
  <si>
    <t>Estudio de aceptaciones o autorización temporal a establecimientos nacionales para fabricación  de alcoholes, desinfectantes y antibacteriales catalogados como medicamentos vitales no disponibles. e acuerdo con la normatividad Sanitaria vigente asociada a la Emergencia Economica, Social y Ecológica decreto 417 de 2020</t>
  </si>
  <si>
    <t>(No de solicitudes de Certificaciones BPM y/o BPL  por el carril de Convalidación de acuerdo al convenio Alianza del Pacifico (Verificación 1 o Verificación 2)   ejecutadas /No de solicitudes de Certificaciones BPM y/o BPL por el carril de Convalidación de acuerdo al convenio Alianza del Pacifico (Verificación 1 o Verificación 2) programadas) *100</t>
  </si>
  <si>
    <t xml:space="preserve">(No de actividades documentadas/No de actividades identificadas)*100 </t>
  </si>
  <si>
    <t xml:space="preserve">Brindar capacitación a los Entes descentralizados y colectivos de usuarios en temas relacionados con los
asuntos competencia del Invima.
</t>
  </si>
  <si>
    <t xml:space="preserve">Brindar asistencia técnica a los Entes descentralizados relacionada con los asuntos de competencia del Invima. </t>
  </si>
  <si>
    <t>Producción sistemática de información sobre el comportamiento de eventos adversos de medicamentos  asociados a la calidad, seguridad, eficacia  de los productos
competencia del Invima para establecer prioridades, desarrollar políticas, monitorear los procesos y evaluar
resultados.</t>
  </si>
  <si>
    <t>Verificar el cumplimiento de los requisitos establecidos en la normatividad sanitaria vigente, con el fin de otorgar la certificación a los establecimientos fabricantes nacionales  e internacionales</t>
  </si>
  <si>
    <t>Realizar la revisión de la documentación para otorgar Certificación (BPM y/o BPL) a Establecimientos por el carril de Convalidación de acuerdo al convenio de la Alianza Pacifico (Verificación 1 o Verificación 2)</t>
  </si>
  <si>
    <t xml:space="preserve">Verificar el cumplimiento de los requisitos establecidos en la normatividad sanitaria vigente, con el fin de verificar que se mantengan las condiciones requeridas por la certificación a los establecimientos  competencia de la Direccion. </t>
  </si>
  <si>
    <t xml:space="preserve">Verificar el cumplimiento de los requisitos establecidos en la normatividad sanitaria vigente, con el fin de otorgar o expedidos nuevos -reconocimientos a los establecimientos  nacionales </t>
  </si>
  <si>
    <t xml:space="preserve">Ajustar a las directrices sanitarias vigentes los productos para consumo y/o uso humano competencia de este Instituto, que no se ajustan al cumplimiento de las normas sanitarias nacionales e internacionales, salvaguardando así la Salud Pública.
</t>
  </si>
  <si>
    <t xml:space="preserve">Verificar el cumplimiento de los requisitos establecidos en la normatividad sanitaria vigente, con el fin de otorgar o expedir nuevos -reconocimientos a los establecimientos  nacionales </t>
  </si>
  <si>
    <t>Estudiar y conceptuar acerca de los aspectos científicos y tecnológicos de los productos que por competencia se someten a consideración de las Salas Especializadas de la Comisión Revisora de acuerdo con las funciones asignadas.</t>
  </si>
  <si>
    <t xml:space="preserve">Estudiar y conceptuar acerca de los aspectos tecnicos de los productos derivados de Cannabis medicinal </t>
  </si>
  <si>
    <t>Estudiar y conceptuar acerca de los aspectos tecnicos de calidad  los productos competencia de la Dirección</t>
  </si>
  <si>
    <t>Realizar evaluación farmaceutica en el establecimiento a los productos establecidos y/o seleccionados por la Dirección.</t>
  </si>
  <si>
    <t xml:space="preserve">Estudiar y conceptuar acerca de los aspectos científicos y tecnológicos de los productos competencia de la Dirección por parte del Grupo de Apoyo a las Salas Especializadas de la Comisión Revisora </t>
  </si>
  <si>
    <t>Verificar el cumplimiento de los requisitos establecidos en la normatividad sanitaria vigente, con el fin de verificar que se mantengan las condiciones  requeridas para los productos, establecimientos y tecnologias competencia de la Dirección.</t>
  </si>
  <si>
    <t>Realizar el control de la publicidad y vigilar el cumplimiento de las normas vigentes en esta materia, estudiando las solicitudes de aprobación previa de publicidad radicadas por los usuarios, para Medicamentos de venta libre, Fitoterapéuticos de venta libre, Homeopáticos de venta libre y Suplementos Dietarios.</t>
  </si>
  <si>
    <t xml:space="preserve">Hacer seguimiento a la articulación y  ejecución de calidad de las visitas IVC de la DIROS y  a las entidades territoriales frente al cumplimiento de la resolución No. 039 del 2016 </t>
  </si>
  <si>
    <t>Apoyar al Ministerio de Salud y Protección en la revisión, ajuste, modificación o creación de normatividad sanitaria relacionada con los productos comptencia de la entidad</t>
  </si>
  <si>
    <t>Hacer seguimiento a la atención de las PQRDs allegadas a la DPMB</t>
  </si>
  <si>
    <t>Retroalimentar a la DIROS sobre las actividades y lineamientos dado para IVC</t>
  </si>
  <si>
    <t xml:space="preserve">Verificar el cumplimiento de los requisitos establecidos en la normatividad sanitaria vigente, con el fin de otorgar autorización temporal a establecimientos nacionales </t>
  </si>
  <si>
    <t>Realizar la visitas con proposito de otorgar certificación del cumplimiento de los requisitos establecidos en la normatividad sanitaria vigente</t>
  </si>
  <si>
    <t>Realizar estudios de los trámites de aprobación y renovación de registros sanitarios radicados  según el tipo de producto.</t>
  </si>
  <si>
    <t>Gestionar la expedición de Registros Sanitarios y trámites asociados, a los productos competencia del Invima</t>
  </si>
  <si>
    <t>Realizar estudio, evaluación y conceptualización de la sala especializada de alimentos y bebidas de la comisión revisora del instituto, En relación con los Alimentos Para Propósitos Médicos Especiales – APME</t>
  </si>
  <si>
    <t>Número de temas ejecutados del Plan de formación y capacitación  PIFC</t>
  </si>
  <si>
    <t>Número de servidores públicos entrenados</t>
  </si>
  <si>
    <t>Número de Inspectores entrenados</t>
  </si>
  <si>
    <t>Número de entrenamientos ejecutados</t>
  </si>
  <si>
    <t>Número de Servidores públicos beneficiarios del crédito educativo condonable</t>
  </si>
  <si>
    <t>Número de actividades ejecutadas del Sistema de Estímulos</t>
  </si>
  <si>
    <t>Fortalecer las competencias de los Servidores Públicos del Instituto a través de capacitaciones a costo cero</t>
  </si>
  <si>
    <t xml:space="preserve">Número de actividades a costo cero ejecutadas del Plan de Capacitación PIFC </t>
  </si>
  <si>
    <t>Nº actividades ejecutadas del Plan de vacantes y previsión del recurso humano / Nº actividades programadas Plan de vacantes y previsión del recurso humano) * 100</t>
  </si>
  <si>
    <t>Nùmero de actividades desarrolladas del Plan Estratégico del Talento Humano</t>
  </si>
  <si>
    <t>No. de publicaciones reportadas y/o suspendidas en comercio electrónico con promoción de productos fraudulentos</t>
  </si>
  <si>
    <t>(No. de establecimientos visitados con MSS o Concepto sanitario desfavorable a productos, publicidad o establecimiento/ No. de establecimientos visitados de forma extraordinaria en modalidad de acompañamientos u operativos)*100</t>
  </si>
  <si>
    <t>Número de Reportes de Indicadores de ilegalidad y contrabando publicados en el observatorio nacional</t>
  </si>
  <si>
    <t>No. de radicados inventariados</t>
  </si>
  <si>
    <t>No. de cajas organizadas</t>
  </si>
  <si>
    <t>Sumatoria del total pagado de gastos de funcionamiento mensualmente</t>
  </si>
  <si>
    <t xml:space="preserve">Recaudo mensual reportado en SIIF NACIÓN </t>
  </si>
  <si>
    <t>Total de recursos ejecutados del presupuesto de inversión</t>
  </si>
  <si>
    <t>No. de tutorias realizadas dentro de los tiempos establecidos  de acuerdo al procedimiento</t>
  </si>
  <si>
    <t>No. de seguimientos ejecutados de acuerdo a los procedimentos de Formulación y Seguimiento al plan Operativo Anual y del Plan Operativo Anual de Inversiòn</t>
  </si>
  <si>
    <t xml:space="preserve">Número de actividades del PEI ejecutadas en el periodo a cargo de la OAP </t>
  </si>
  <si>
    <t>N° de informes realizados</t>
  </si>
  <si>
    <t>N° reportes de monitoreo realizados</t>
  </si>
  <si>
    <t>No. de boletines de Opinión Jurídica  con análisis normativo y jurisprudencia divulgados</t>
  </si>
  <si>
    <t>Dinero recaudado  por la gestión de la Oficina Asesora Jurídica</t>
  </si>
  <si>
    <t xml:space="preserve">No actuaciones procesales de cobro coactivo realizadas </t>
  </si>
  <si>
    <t>No de actividades realizadas</t>
  </si>
  <si>
    <t>No. Seguimientos realizados</t>
  </si>
  <si>
    <t>No de seguimientos realizados del plan anticorrupción y de atención al ciudadano</t>
  </si>
  <si>
    <t>No. de órdenes de cambio ejecutadas</t>
  </si>
  <si>
    <t>No. licenciamientos  renovados y/o actualizados</t>
  </si>
  <si>
    <t>No. de equipos tecnológicos adquiridos o renovados</t>
  </si>
  <si>
    <t>No. de documentos metodológicos elaborados</t>
  </si>
  <si>
    <t>No. de proyectos ejecutados de los priorizados a cargo de la OTI durante la vigencia</t>
  </si>
  <si>
    <t>No. de capacitaciones realizadas</t>
  </si>
  <si>
    <t>No. asistencias técnicas realizadas</t>
  </si>
  <si>
    <t>Número de muestras analizadas  Grupo de Laboratorio de Fisicoquímico de alimentos y Bebidas</t>
  </si>
  <si>
    <t>Número de muestras analizadas  Grupo de Laboratorio de Fisicoquímico alimentos y Bebidas Proyecto PINES</t>
  </si>
  <si>
    <t>Número de muestras analizadas  Grupo de Laboratorio de Microbiología de alimentos y Bebidas</t>
  </si>
  <si>
    <t>Número de muestras analizadas  Grupo de Laboratorio de Microbiología de alimentos y Bebidas Proyecto PINES</t>
  </si>
  <si>
    <t>Número de muestras analizadas por el Grupo de Laboratorio de OGM</t>
  </si>
  <si>
    <t>Número de muestras analizadas por el Grupo de laboratorio de Microbiología de Productos farmacéuticos y Otras Tecnologías</t>
  </si>
  <si>
    <t>Número de muestras analizadas por el grupo del laboratorio de Fisicoquímico de  productos farmacéuticos y Otras Tecnologías</t>
  </si>
  <si>
    <t>Número de muestras analizadas por el Grupo de Dispositivos médicos</t>
  </si>
  <si>
    <t>No. de conceptos de liberación de lotes emitidos</t>
  </si>
  <si>
    <t>No. conceptos de calidad para productos exentos de liberación de lote</t>
  </si>
  <si>
    <t>Número de Programas de Ensayos de Aptitud gestionados o Pruebas de Eficiencia</t>
  </si>
  <si>
    <t>No. de   ensayos de aptitud/Pruebas interlaboratorios en los que participaron  los Laboratorios INVIMA</t>
  </si>
  <si>
    <t>Número de técnicas estandarizadas</t>
  </si>
  <si>
    <t>Número de técnicas validadas o verificadas</t>
  </si>
  <si>
    <t>Número de informe mensual de muestras de alimentos y bebidas analizadas por Laboratorios de Salud Pública</t>
  </si>
  <si>
    <t>No de auditoria y/o evaluaciones  interna, de vigilancia, renovación y/o extraordinaria, precalificación clasificación de agencia reguladora recibidas</t>
  </si>
  <si>
    <t>No. de entrenamientos realizados</t>
  </si>
  <si>
    <t>No. de actividades de sensibilización o capacitación (presenciales o virtuales) realizadas</t>
  </si>
  <si>
    <t>No. de actividades orientadoras realizadas</t>
  </si>
  <si>
    <t>No. de actividades realizadas para brindar acompañamiento técnico a emprendedores y grupos de valor</t>
  </si>
  <si>
    <t>No. de actividades documentadas</t>
  </si>
  <si>
    <t xml:space="preserve">(N° de solicitudes resueltas / N° de solicitudes recibidas)*100 </t>
  </si>
  <si>
    <t>No de participaciones pertinentes y realizadas del Invima en ITC</t>
  </si>
  <si>
    <t>Número de autoridades homologas y organismos internacionales con gestion de cooperación</t>
  </si>
  <si>
    <t>No de participaciones en Foros, redes e iniciativas</t>
  </si>
  <si>
    <t>Número de acciones de oferta de cooperación aceptada y gestionada</t>
  </si>
  <si>
    <t xml:space="preserve">
No de referenciaciones realizadas
</t>
  </si>
  <si>
    <t>No. de mercados internacionales con acciones efectivas de admisibilidad sanitaria por el INVIMA</t>
  </si>
  <si>
    <t>Total de Representaciones Ejecutadas</t>
  </si>
  <si>
    <t xml:space="preserve">Nro. de Actos procedimentales y procesales de procesos sancionatorios </t>
  </si>
  <si>
    <t>No. De reportes analizados y gestionados</t>
  </si>
  <si>
    <t>Número de Inscritos a la Red Nacional de Tecnovigilancia</t>
  </si>
  <si>
    <t xml:space="preserve">Número de Alertas Gestionadas </t>
  </si>
  <si>
    <t>Número de Hurtos Gestionados</t>
  </si>
  <si>
    <t>Número de Informes de Seguridad Gestionados</t>
  </si>
  <si>
    <t>Número de Alertas Gestionadas</t>
  </si>
  <si>
    <t>No. visitas de seguimiento a las competencias técnicas de los auditores y al proceso de certificación realizadas</t>
  </si>
  <si>
    <t>No. Visitas con fines de certificación realizadas</t>
  </si>
  <si>
    <t>No. Visitas de seguimiento a establecimientos certificados realizadas</t>
  </si>
  <si>
    <t>No. De documentos técnicos elaborados y publicados</t>
  </si>
  <si>
    <t>No. acompañamientos técnicos a la Dir. Operaciones Sanitarias en actividades de IVC realizados</t>
  </si>
  <si>
    <t xml:space="preserve">No. Tramites de evaluación de publicidad gestionados </t>
  </si>
  <si>
    <t>Número de inscripciones expedidas</t>
  </si>
  <si>
    <t>No. de visitas con fines de certificación en BP realizadas</t>
  </si>
  <si>
    <t>No. de visitas con fines de certificación en CS realizadas</t>
  </si>
  <si>
    <t>No. de visitas de verificación de requisitos realizadas en el mes</t>
  </si>
  <si>
    <t>No. de visitas de verificación de requerimientos realizadas en el mes</t>
  </si>
  <si>
    <t>No. de visitas de verificación CAT realizadas en el mes</t>
  </si>
  <si>
    <t>No. Visitas de IVC realizadas en el mes</t>
  </si>
  <si>
    <t>No. de registros Sanitarios NS-NSO   expedidos nuevos -reconocimiento</t>
  </si>
  <si>
    <t>No. de registros Sanitarios renovados</t>
  </si>
  <si>
    <t>No. de tramites asociados a  registros Sanitarios NS-NSO  realizados</t>
  </si>
  <si>
    <t>No. de tramites de control posterior realizados</t>
  </si>
  <si>
    <t>No. trámites de modificaciones automáticas realizados</t>
  </si>
  <si>
    <t>No. de autos y/o requerimientos generados</t>
  </si>
  <si>
    <t>No. De revisiones de oficio generados</t>
  </si>
  <si>
    <t>No. Evaluaciones técnicas cientificas realizadas</t>
  </si>
  <si>
    <t>No. De Reuniones realizadas</t>
  </si>
  <si>
    <t>Análisis, gestión y/o publicación de trámites relacionados con la fabricación de dispositivos médicos vitales no disponibles realizados</t>
  </si>
  <si>
    <t>Número de usuarios atendidos</t>
  </si>
  <si>
    <t>No. de visitas con proposito de certificacion realizadas</t>
  </si>
  <si>
    <t>No. de visitas con proposito de seguimiento a las certificaciones realizadas</t>
  </si>
  <si>
    <t>Numero de informes realizados</t>
  </si>
  <si>
    <t>No. De visitas de IVC competencia de la Dirección  realizadas</t>
  </si>
  <si>
    <t>No. de muestras tomadas</t>
  </si>
  <si>
    <t>No. de tramites asociados a  registros Sanitarios NS-NSO realizados</t>
  </si>
  <si>
    <t>No de actividades ejecutadas</t>
  </si>
  <si>
    <t>No. De Capacitaciones realizadas</t>
  </si>
  <si>
    <t>No.asistencias técnicas realizadas</t>
  </si>
  <si>
    <t>Número de visitas con proposito de certificacion realizadas</t>
  </si>
  <si>
    <t>No. de visitas de seguimiento a las certificaciones realizadas</t>
  </si>
  <si>
    <t>No. De visitas Autorizacion sanitaria a Plantas de Beneficio Animal realizadas</t>
  </si>
  <si>
    <t>No. de registros Sanitarios NS-NSO expedidos nuevos -reconocimiento</t>
  </si>
  <si>
    <t xml:space="preserve">No. de tramites asociados a  registros Sanitarios NS-NSO  realizados </t>
  </si>
  <si>
    <t>No. De evaluaciones técnico cientificas emitidas por la sala especializada</t>
  </si>
  <si>
    <t>No. De Sesiones realizadas</t>
  </si>
  <si>
    <t>No. visitas de seguimiento técnico  en actividades relacionadas con IVC a la Dir. Operaciones sanitarias realizadas</t>
  </si>
  <si>
    <t>No. De Documentos ténicos elaborados, validados</t>
  </si>
  <si>
    <t>No de visitas de auditoria realizadas</t>
  </si>
  <si>
    <t>No. de informes semestrales entregados</t>
  </si>
  <si>
    <t>No. de reuniones realizadas de CTN</t>
  </si>
  <si>
    <t>No. De simposios realizados</t>
  </si>
  <si>
    <t xml:space="preserve"> No de programaciones de visitas y toma de muestra por IVC entregadas oportunamente</t>
  </si>
  <si>
    <t xml:space="preserve"> No de toma de muestras realizadas por la DIROS</t>
  </si>
  <si>
    <t>No. de informes remitidos para revision</t>
  </si>
  <si>
    <t>No. De informes de participaciones los Comites de CODEX ALIMENTARIUS realizadas</t>
  </si>
  <si>
    <t>No. de visitas de acompañamientos a autoridades sanitarias de terceros países realizadas</t>
  </si>
  <si>
    <t>No. de visitas de habilitación a terceros países realizadas</t>
  </si>
  <si>
    <t>Realizar ciclo de auditorias  - Calidad</t>
  </si>
  <si>
    <t>No. De Auditorias realizadas</t>
  </si>
  <si>
    <t xml:space="preserve"> Evaluar la conformidad del Sistema de Gestión con los requisitos de la ISO 9001:2015</t>
  </si>
  <si>
    <t>Realizar tramites asociados a registro sanitario-NS-NSO-(Modificaciones, cambios, certificaciones RS y autorizaciones) - Registros sanitarios expedidos en el marco de "Desconcentración de Trámites" GTT MEDELLIN</t>
  </si>
  <si>
    <t>Realizar actividades de inspección, vigilancia y control a productos competencia que ingresan al país o al resto del territorio nacional, de ser el caso, bajo la modalidad de importación de tráfico postal y envíos urgentes o mensajería expresa por los Aeropuertos Internacionales donde el Instituto tiene presencia.</t>
  </si>
  <si>
    <t>Realizar actividades de inspección, vigilancia y control a productos competencia que ingresan al país o al resto del territorio nacional, de ser el caso, bajo la modalidad de importación de tráfico postal y envíos urgentes o mensajería expresa.</t>
  </si>
  <si>
    <t xml:space="preserve">Realizar Inspección permanente virtual en plantas de beneficio animal </t>
  </si>
  <si>
    <t>C-1999-0300-5-0-1999067 Servicios tecnológicos</t>
  </si>
  <si>
    <t>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t>
  </si>
  <si>
    <t>Número de informes de gestión de la IVC   Proyecto PINES elaborados</t>
  </si>
  <si>
    <t>No. de Capacitaciones realizadas</t>
  </si>
  <si>
    <t>No. De Inspecciones de IVC de Bancos Sangre realizadas</t>
  </si>
  <si>
    <t>No. De Inspecciones de IVC realizadas COSMÉTICOS</t>
  </si>
  <si>
    <t>No. De Inspecciones de IVC realizadas DISPOSITIVOS</t>
  </si>
  <si>
    <t>No. De Inspecciones de IVC realizadas MEDICAMENTOS</t>
  </si>
  <si>
    <t>No. De Inspecciones de IVC realizadas ALIMENTOS</t>
  </si>
  <si>
    <t>No. De Inspecciones de IVC realizadas PBA</t>
  </si>
  <si>
    <t>Cantidad de CIS emitidos</t>
  </si>
  <si>
    <t>No. de Solicitudes evaludas</t>
  </si>
  <si>
    <t>No. de actividades de IVC realizadas</t>
  </si>
  <si>
    <t>No. muestras tomadas</t>
  </si>
  <si>
    <t>No. muestras ejecutadas</t>
  </si>
  <si>
    <t>Número de muestras tomadas Proyecto PINES</t>
  </si>
  <si>
    <t>No. De días de Inspección permanente en sitio realizadas PBA</t>
  </si>
  <si>
    <t>No. De días de Inspección permanente virtual realizadas PBA</t>
  </si>
  <si>
    <t>No. de actividades de IVC</t>
  </si>
  <si>
    <t>No. de reportes divulgados internamente</t>
  </si>
  <si>
    <t>(No. de articulos del Invima publicados en medios de comunicacióN</t>
  </si>
  <si>
    <t>No. comunicados de prensa realizados a partir de ruedas de prensa realizadas</t>
  </si>
  <si>
    <t>No. de visitas virtuales socializadas con estudiantes universitarios</t>
  </si>
  <si>
    <t>No de subcomponentes realizados</t>
  </si>
  <si>
    <t>No. asistencias técnicas realizadaS</t>
  </si>
  <si>
    <t>No. de visitasde seguimiento al programa Nacional de Farmacovigilancia en Laboratorios de Medicamentos, IPS y APB  realizadas</t>
  </si>
  <si>
    <t>No. de visitas de seguimiento a certificaciones realizadas</t>
  </si>
  <si>
    <t>No. de registros Sanitarios renovados en Desconcentración de Trámites</t>
  </si>
  <si>
    <t>No tramites de Control Posterior a registro sanitario-NS-NSO-(Renovaciones, modificaciones)  realizados</t>
  </si>
  <si>
    <t>No. Actos adminitrativos generados por el grupo de apoyo de las salas especializadas</t>
  </si>
  <si>
    <t>No. Actos administrativos de productos derivados de Cannabis medicinal  expedidos</t>
  </si>
  <si>
    <t>No. Actos administrativos de productos competencia de la dirección</t>
  </si>
  <si>
    <t>N°. de visitas internacionales de evaluación farmaceutica realizadas</t>
  </si>
  <si>
    <t>N°. de visitas nacionales de evaluación farmaceutica realizadas</t>
  </si>
  <si>
    <t>No. Actos adminitrativos generados por el grupo de de investigación Clinica</t>
  </si>
  <si>
    <t>No. de trámites estudiados</t>
  </si>
  <si>
    <t>Número de tramites de publicidad realizados</t>
  </si>
  <si>
    <t>Número de actas de visitas realizadas</t>
  </si>
  <si>
    <t>No. Proyectos de norma realizados</t>
  </si>
  <si>
    <t>N° PQRD s respondidas</t>
  </si>
  <si>
    <t>N°. Retroalimentaciones realizadas</t>
  </si>
  <si>
    <t>(No. de trámites estudiados/ No. de tramites presentados en la vigencia )*100</t>
  </si>
  <si>
    <t>Desarrollar acciones  tecnicas y administrativas asociados a inspección, vigilancia y control</t>
  </si>
  <si>
    <t>PLAN OPERATIVO ANUAL 2022</t>
  </si>
  <si>
    <t>Objetivo Estratégico</t>
  </si>
  <si>
    <t>Línea Estratégica</t>
  </si>
  <si>
    <t>Estrategia</t>
  </si>
  <si>
    <t>1 Contribuir a la mejora continua del estatus sanitario del país mediante el fortalecimiento de la inspección, vigilancia  y control sanitario con enfoque de riesgo garantizando la protección de la salud de los colombianos y el reconocimiento nacional e internacional.</t>
  </si>
  <si>
    <t>Estatus Sanitario</t>
  </si>
  <si>
    <t xml:space="preserve">2 Prestar servicios con estándares de calidad para afianzar la confianza de la población </t>
  </si>
  <si>
    <t>Eficiencia</t>
  </si>
  <si>
    <t>3 Fortalecer la gestión del conocimiento, capacidades y competencias de los servidores públicos de la institución.</t>
  </si>
  <si>
    <t>4 Contribuir a una Colombia legal y transparente mediante la implementación de acciones que mitiguen los efectos de la ilegalidad y la corrupción.</t>
  </si>
  <si>
    <t>Transparencia</t>
  </si>
  <si>
    <t>4 Mejorar  el desarrollo y mantenimiento de la seguridad sanitaria del país</t>
  </si>
  <si>
    <t>1 Fortalecer  la inspección, vigilancia y control de los productos competencia del Invima</t>
  </si>
  <si>
    <t xml:space="preserve">11 Implementar acciones de transparencia, participación ciudadana y rendición de cuentas para evitar la materialización de cualquier posible acto de corrupción </t>
  </si>
  <si>
    <t>8 Fortalecer la gestión de los procesos administrativos y de apoyo de la Entidad</t>
  </si>
  <si>
    <t>5  Implementar una comunicación estrategica  entre los actores que intervienen en el funcionamiento del modelo de IVC</t>
  </si>
  <si>
    <t>7  Mejorar los estándares de calidad de la entidad</t>
  </si>
  <si>
    <t>2 Establecer acciones orientadas a la diplomacia sanitaria y al fortalecimiento de capacidades institucionales a traves de la gestión de la cooperación internacional</t>
  </si>
  <si>
    <t>3  Fomentar el desarrollo economico del país, garantizando la protección de la salud pública.</t>
  </si>
  <si>
    <t>6 Optimizar trámites y servicios mediante soluciones informáticas modernas</t>
  </si>
  <si>
    <t>10 Fortalecer la generación de conocimiento producto de las acciones misionales que sirva de insumo para la toma de decisiones de los actores internos y externos de la institución</t>
  </si>
  <si>
    <t xml:space="preserve">9 Implementar acciones para el desarrollo de las aptitudes, habilidades y capacidades de los servidores públicos de la institución. </t>
  </si>
  <si>
    <t>12 Fortalecer la presencia del Invima como actor clave en las acciones   para el control de la ilegalidad del país</t>
  </si>
  <si>
    <t>11 Implementar acciones de transparencia, participación ciudadana y rendición de cuentas para evitar la materialización de cualquier posible acto de corrupción</t>
  </si>
  <si>
    <t xml:space="preserve">Estudiar, evaluar y conceptualizar  lo relacionado con los Alimentos Para Propósitos Médicos Especiales – APME en  la sala especializada de alimentos y bebidas de la comisión revisora del instituto. </t>
  </si>
  <si>
    <t>(No. De revisiones realizadas de solicitudes elevadas a la Sala relacionadas con alimentos para propósitos médicos especiales  de acuerdo las fechas de cortes establecidas en la Resolución</t>
  </si>
  <si>
    <t>No. de mesas de trabajo con participación de la OAI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</si>
</sst>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 #,##0.00_-;\-&quot;$&quot;\ * #,##0.00_-;_-&quot;$&quot;\ * &quot;-&quot;??_-;_-@_-"/>
    <numFmt numFmtId="43" formatCode="_-* #,##0.00_-;\-* #,##0.00_-;_-* &quot;-&quot;??_-;_-@_-"/>
    <numFmt numFmtId="164" formatCode="&quot;$&quot;\ #,##0_);[Red]\(&quot;$&quot;\ #,##0\)"/>
    <numFmt numFmtId="165" formatCode="_(&quot;$&quot;\ * #,##0.00_);_(&quot;$&quot;\ * \(#,##0.00\);_(&quot;$&quot;\ * &quot;-&quot;??_);_(@_)"/>
    <numFmt numFmtId="166" formatCode="_-* #,##0_-;\-* #,##0_-;_-* &quot;-&quot;??_-;_-@_-"/>
    <numFmt numFmtId="167" formatCode="_-[$$-240A]\ * #,##0.00_-;\-[$$-240A]\ * #,##0.00_-;_-[$$-240A]\ * &quot;-&quot;??_-;_-@_-"/>
    <numFmt numFmtId="170" formatCode="_-[$$-240A]\ * #,##0_-;\-[$$-240A]\ * #,##0_-;_-[$$-240A]\ * &quot;-&quot;??_-;_-@_-"/>
  </numFmts>
  <fonts count="12" x14ac:knownFonts="1">
    <font>
      <sz val="11"/>
      <color theme="1"/>
      <name val="Calibri"/>
      <family val="2"/>
      <scheme val="minor"/>
    </font>
    <font>
      <sz val="11"/>
      <color theme="1"/>
      <name val="Calibri"/>
      <family val="2"/>
      <scheme val="minor"/>
    </font>
    <font>
      <sz val="8"/>
      <color theme="1"/>
      <name val="Arial"/>
      <family val="2"/>
    </font>
    <font>
      <sz val="11"/>
      <color indexed="8"/>
      <name val="Calibri"/>
      <family val="2"/>
    </font>
    <font>
      <sz val="12"/>
      <color indexed="8"/>
      <name val="Calibri"/>
      <family val="2"/>
    </font>
    <font>
      <sz val="8"/>
      <color theme="1"/>
      <name val="Century Gothic"/>
      <family val="2"/>
    </font>
    <font>
      <b/>
      <sz val="8"/>
      <color rgb="FF002060"/>
      <name val="Century Gothic"/>
      <family val="2"/>
    </font>
    <font>
      <sz val="11"/>
      <color theme="1"/>
      <name val="Century Gothic"/>
      <family val="2"/>
    </font>
    <font>
      <sz val="8"/>
      <name val="Century Gothic"/>
      <family val="2"/>
    </font>
    <font>
      <sz val="12"/>
      <color theme="1"/>
      <name val="Calibri"/>
      <family val="2"/>
      <scheme val="minor"/>
    </font>
    <font>
      <b/>
      <sz val="36"/>
      <color theme="0" tint="-0.499984740745262"/>
      <name val="Century Gothic"/>
      <family val="2"/>
    </font>
    <font>
      <b/>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5">
    <border>
      <left/>
      <right/>
      <top/>
      <bottom/>
      <diagonal/>
    </border>
    <border>
      <left/>
      <right style="thin">
        <color indexed="64"/>
      </right>
      <top style="thin">
        <color indexed="64"/>
      </top>
      <bottom style="thin">
        <color indexed="64"/>
      </bottom>
      <diagonal/>
    </border>
    <border>
      <left style="thin">
        <color rgb="FF0070C0"/>
      </left>
      <right style="thin">
        <color rgb="FF0070C0"/>
      </right>
      <top style="thin">
        <color rgb="FF0070C0"/>
      </top>
      <bottom style="thin">
        <color rgb="FF0070C0"/>
      </bottom>
      <diagonal/>
    </border>
    <border>
      <left/>
      <right style="thin">
        <color indexed="64"/>
      </right>
      <top/>
      <bottom style="thin">
        <color indexed="64"/>
      </bottom>
      <diagonal/>
    </border>
    <border>
      <left/>
      <right style="thin">
        <color indexed="64"/>
      </right>
      <top style="thin">
        <color indexed="64"/>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5" fontId="4"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9" fillId="0" borderId="0"/>
  </cellStyleXfs>
  <cellXfs count="54">
    <xf numFmtId="0" fontId="0" fillId="0" borderId="0" xfId="0"/>
    <xf numFmtId="0" fontId="2" fillId="0" borderId="0" xfId="0" applyFont="1"/>
    <xf numFmtId="0" fontId="5" fillId="0" borderId="0" xfId="0" applyFont="1"/>
    <xf numFmtId="0" fontId="7" fillId="0" borderId="0" xfId="0" applyFont="1"/>
    <xf numFmtId="0" fontId="7" fillId="0" borderId="0" xfId="0" applyFont="1" applyAlignment="1">
      <alignment wrapText="1"/>
    </xf>
    <xf numFmtId="166" fontId="7" fillId="0" borderId="0" xfId="1" applyNumberFormat="1" applyFont="1"/>
    <xf numFmtId="0" fontId="8" fillId="0" borderId="0" xfId="0" applyFont="1" applyFill="1"/>
    <xf numFmtId="0" fontId="8" fillId="0" borderId="0" xfId="0" applyFont="1" applyFill="1" applyAlignment="1"/>
    <xf numFmtId="0" fontId="5" fillId="0" borderId="0" xfId="0" applyFont="1" applyAlignment="1">
      <alignment wrapText="1"/>
    </xf>
    <xf numFmtId="166" fontId="5" fillId="0" borderId="0" xfId="1" applyNumberFormat="1" applyFont="1"/>
    <xf numFmtId="0" fontId="10" fillId="2" borderId="0" xfId="7" applyFont="1" applyFill="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11" fillId="0" borderId="0" xfId="0" applyFont="1" applyAlignment="1">
      <alignment horizontal="center" vertical="center"/>
    </xf>
    <xf numFmtId="43" fontId="2" fillId="0" borderId="0" xfId="1" applyFont="1" applyAlignment="1">
      <alignment horizontal="center" vertical="center"/>
    </xf>
    <xf numFmtId="0" fontId="2" fillId="0" borderId="0" xfId="0" applyFont="1" applyAlignment="1">
      <alignment horizontal="left" vertical="center" wrapText="1"/>
    </xf>
    <xf numFmtId="0" fontId="10" fillId="2" borderId="0" xfId="7" applyFont="1" applyFill="1" applyAlignment="1">
      <alignment vertical="center" wrapText="1"/>
    </xf>
    <xf numFmtId="166" fontId="6" fillId="3" borderId="3" xfId="1" applyNumberFormat="1" applyFont="1" applyFill="1" applyBorder="1" applyAlignment="1">
      <alignment horizontal="left" vertical="center" wrapText="1"/>
    </xf>
    <xf numFmtId="166" fontId="8" fillId="0" borderId="1" xfId="1" applyNumberFormat="1" applyFont="1" applyFill="1" applyBorder="1"/>
    <xf numFmtId="166" fontId="8" fillId="0" borderId="1" xfId="1" applyNumberFormat="1" applyFont="1" applyFill="1" applyBorder="1" applyAlignment="1"/>
    <xf numFmtId="166" fontId="8" fillId="0" borderId="4" xfId="1" applyNumberFormat="1" applyFont="1" applyFill="1" applyBorder="1"/>
    <xf numFmtId="49" fontId="8" fillId="0" borderId="1" xfId="1" applyNumberFormat="1" applyFont="1" applyFill="1" applyBorder="1"/>
    <xf numFmtId="12" fontId="8" fillId="0" borderId="1" xfId="1" applyNumberFormat="1" applyFont="1" applyFill="1" applyBorder="1"/>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2" xfId="0" applyFont="1" applyFill="1" applyBorder="1" applyAlignment="1">
      <alignment vertical="center" wrapText="1"/>
    </xf>
    <xf numFmtId="166" fontId="6" fillId="3" borderId="2" xfId="1" applyNumberFormat="1" applyFont="1" applyFill="1" applyBorder="1" applyAlignment="1">
      <alignment horizontal="center" vertical="center" wrapText="1"/>
    </xf>
    <xf numFmtId="166" fontId="8" fillId="0" borderId="2" xfId="1" applyNumberFormat="1" applyFont="1" applyFill="1" applyBorder="1" applyAlignment="1">
      <alignment wrapText="1"/>
    </xf>
    <xf numFmtId="170" fontId="8" fillId="0" borderId="2" xfId="2" applyNumberFormat="1" applyFont="1" applyFill="1" applyBorder="1" applyAlignment="1">
      <alignment vertical="center" wrapText="1"/>
    </xf>
    <xf numFmtId="0" fontId="8" fillId="0" borderId="2" xfId="0" applyFont="1" applyFill="1" applyBorder="1" applyAlignment="1">
      <alignment vertical="center" wrapText="1"/>
    </xf>
    <xf numFmtId="170" fontId="8" fillId="0" borderId="2" xfId="1" applyNumberFormat="1" applyFont="1" applyFill="1" applyBorder="1" applyAlignment="1">
      <alignment vertical="center" wrapText="1"/>
    </xf>
    <xf numFmtId="170" fontId="8" fillId="0" borderId="2" xfId="1" applyNumberFormat="1" applyFont="1" applyFill="1" applyBorder="1" applyAlignment="1" applyProtection="1">
      <alignment vertical="center" wrapText="1"/>
      <protection locked="0"/>
    </xf>
    <xf numFmtId="0" fontId="8" fillId="0" borderId="0" xfId="0" applyFont="1" applyFill="1" applyAlignment="1">
      <alignment wrapText="1"/>
    </xf>
    <xf numFmtId="0" fontId="8" fillId="0" borderId="2" xfId="0" applyFont="1" applyFill="1" applyBorder="1" applyAlignment="1">
      <alignment vertical="center"/>
    </xf>
    <xf numFmtId="0" fontId="8" fillId="0" borderId="2" xfId="0" applyFont="1" applyFill="1" applyBorder="1" applyAlignment="1">
      <alignment horizontal="left" wrapText="1"/>
    </xf>
    <xf numFmtId="0" fontId="8" fillId="0" borderId="2" xfId="0" applyFont="1" applyFill="1" applyBorder="1" applyAlignment="1">
      <alignment horizontal="left"/>
    </xf>
    <xf numFmtId="0" fontId="5" fillId="0" borderId="2" xfId="0" applyFont="1" applyFill="1" applyBorder="1" applyAlignment="1">
      <alignment horizontal="left" wrapText="1"/>
    </xf>
    <xf numFmtId="3" fontId="8" fillId="0" borderId="2" xfId="1" applyNumberFormat="1" applyFont="1" applyFill="1" applyBorder="1" applyAlignment="1">
      <alignment vertical="center" wrapText="1"/>
    </xf>
    <xf numFmtId="9" fontId="8" fillId="0" borderId="2" xfId="3" applyFont="1" applyFill="1" applyBorder="1" applyAlignment="1">
      <alignment vertical="center" wrapText="1"/>
    </xf>
    <xf numFmtId="9" fontId="8" fillId="0" borderId="2" xfId="0" applyNumberFormat="1" applyFont="1" applyFill="1" applyBorder="1" applyAlignment="1">
      <alignment vertical="center" wrapText="1"/>
    </xf>
    <xf numFmtId="164" fontId="8" fillId="0" borderId="2" xfId="0" applyNumberFormat="1" applyFont="1" applyFill="1" applyBorder="1" applyAlignment="1">
      <alignment vertical="center" wrapText="1"/>
    </xf>
    <xf numFmtId="3" fontId="8" fillId="0" borderId="2" xfId="0" applyNumberFormat="1" applyFont="1" applyFill="1" applyBorder="1" applyAlignment="1">
      <alignment vertical="center" wrapText="1"/>
    </xf>
    <xf numFmtId="9" fontId="8" fillId="0" borderId="2" xfId="3" applyNumberFormat="1" applyFont="1" applyFill="1" applyBorder="1" applyAlignment="1">
      <alignment vertical="center" wrapText="1"/>
    </xf>
    <xf numFmtId="1" fontId="8" fillId="0" borderId="2" xfId="3" applyNumberFormat="1" applyFont="1" applyFill="1" applyBorder="1" applyAlignment="1">
      <alignment vertical="center" wrapText="1"/>
    </xf>
    <xf numFmtId="9" fontId="8" fillId="0" borderId="2" xfId="1" applyNumberFormat="1" applyFont="1" applyFill="1" applyBorder="1" applyAlignment="1">
      <alignment vertical="center" wrapText="1"/>
    </xf>
    <xf numFmtId="10" fontId="8" fillId="0" borderId="2" xfId="3" applyNumberFormat="1" applyFont="1" applyFill="1" applyBorder="1" applyAlignment="1">
      <alignment vertical="center" wrapText="1"/>
    </xf>
    <xf numFmtId="9" fontId="8" fillId="0" borderId="2" xfId="3" applyFont="1" applyFill="1" applyBorder="1" applyAlignment="1">
      <alignment vertical="center"/>
    </xf>
    <xf numFmtId="170" fontId="8" fillId="0" borderId="2" xfId="0" applyNumberFormat="1" applyFont="1" applyFill="1" applyBorder="1" applyAlignment="1">
      <alignment vertical="center"/>
    </xf>
    <xf numFmtId="170" fontId="8" fillId="0" borderId="2" xfId="2" applyNumberFormat="1" applyFont="1" applyFill="1" applyBorder="1" applyAlignment="1">
      <alignment vertical="center"/>
    </xf>
    <xf numFmtId="9" fontId="8" fillId="0" borderId="2" xfId="0" applyNumberFormat="1" applyFont="1" applyFill="1" applyBorder="1" applyAlignment="1">
      <alignment vertical="center"/>
    </xf>
    <xf numFmtId="167" fontId="8" fillId="0" borderId="2" xfId="0" applyNumberFormat="1" applyFont="1" applyFill="1" applyBorder="1" applyAlignment="1">
      <alignment vertical="center"/>
    </xf>
    <xf numFmtId="167" fontId="8" fillId="0" borderId="2" xfId="1" applyNumberFormat="1" applyFont="1" applyFill="1" applyBorder="1" applyAlignment="1">
      <alignment horizontal="right" vertical="center" wrapText="1"/>
    </xf>
    <xf numFmtId="167" fontId="8" fillId="0" borderId="2" xfId="1" applyNumberFormat="1" applyFont="1" applyFill="1" applyBorder="1" applyAlignment="1">
      <alignment horizontal="right" vertical="center"/>
    </xf>
  </cellXfs>
  <cellStyles count="8">
    <cellStyle name="Millares" xfId="1" builtinId="3"/>
    <cellStyle name="Moneda" xfId="2" builtinId="4"/>
    <cellStyle name="Moneda 172" xfId="6"/>
    <cellStyle name="Moneda 2 3" xfId="5"/>
    <cellStyle name="Moneda 4 2" xfId="4"/>
    <cellStyle name="Normal" xfId="0" builtinId="0"/>
    <cellStyle name="Normal 2 3" xfId="7"/>
    <cellStyle name="Porcentaje" xfId="3" builtinId="5"/>
  </cellStyles>
  <dxfs count="3">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CCFFFF"/>
      <color rgb="FFC9D5ED"/>
      <color rgb="FF008080"/>
      <color rgb="FF000066"/>
      <color rgb="FF009999"/>
      <color rgb="FF3755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180642</xdr:colOff>
      <xdr:row>4</xdr:row>
      <xdr:rowOff>167962</xdr:rowOff>
    </xdr:to>
    <xdr:pic>
      <xdr:nvPicPr>
        <xdr:cNvPr id="5" name="Imagen 4"/>
        <xdr:cNvPicPr>
          <a:picLocks noChangeAspect="1"/>
        </xdr:cNvPicPr>
      </xdr:nvPicPr>
      <xdr:blipFill rotWithShape="1">
        <a:blip xmlns:r="http://schemas.openxmlformats.org/officeDocument/2006/relationships" r:embed="rId1"/>
        <a:srcRect t="40653" r="63608" b="7783"/>
        <a:stretch/>
      </xdr:blipFill>
      <xdr:spPr>
        <a:xfrm>
          <a:off x="0" y="0"/>
          <a:ext cx="3638217" cy="929962"/>
        </a:xfrm>
        <a:prstGeom prst="rect">
          <a:avLst/>
        </a:prstGeom>
      </xdr:spPr>
    </xdr:pic>
    <xdr:clientData/>
  </xdr:twoCellAnchor>
  <xdr:twoCellAnchor>
    <xdr:from>
      <xdr:col>1</xdr:col>
      <xdr:colOff>276225</xdr:colOff>
      <xdr:row>0</xdr:row>
      <xdr:rowOff>0</xdr:rowOff>
    </xdr:from>
    <xdr:to>
      <xdr:col>2</xdr:col>
      <xdr:colOff>1591752</xdr:colOff>
      <xdr:row>6</xdr:row>
      <xdr:rowOff>54520</xdr:rowOff>
    </xdr:to>
    <xdr:pic>
      <xdr:nvPicPr>
        <xdr:cNvPr id="6" name="Imagen 5" descr="LOGO INVIMA"/>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52875" y="0"/>
          <a:ext cx="2572827" cy="119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W325"/>
  <sheetViews>
    <sheetView tabSelected="1" topLeftCell="I142" zoomScale="110" zoomScaleNormal="110" workbookViewId="0">
      <selection activeCell="N204" sqref="N204"/>
    </sheetView>
  </sheetViews>
  <sheetFormatPr baseColWidth="10" defaultRowHeight="16.5" x14ac:dyDescent="0.3"/>
  <cols>
    <col min="1" max="1" width="51.85546875" style="3" customWidth="1"/>
    <col min="2" max="2" width="18.85546875" style="3" customWidth="1"/>
    <col min="3" max="3" width="27.28515625" style="3" customWidth="1"/>
    <col min="4" max="4" width="33.5703125" style="3" customWidth="1"/>
    <col min="5" max="5" width="26.28515625" style="3" customWidth="1"/>
    <col min="6" max="6" width="44.42578125" style="4" customWidth="1"/>
    <col min="7" max="7" width="34.140625" style="4" customWidth="1"/>
    <col min="8" max="8" width="48.42578125" style="3" customWidth="1"/>
    <col min="9" max="9" width="19.7109375" style="3" bestFit="1" customWidth="1"/>
    <col min="10" max="10" width="15.42578125" style="3" bestFit="1" customWidth="1"/>
    <col min="11" max="11" width="19.7109375" style="3" bestFit="1" customWidth="1"/>
    <col min="12" max="12" width="16.85546875" style="5" bestFit="1" customWidth="1"/>
    <col min="13" max="13" width="14.28515625" style="5" bestFit="1" customWidth="1"/>
    <col min="14" max="14" width="19" style="5" bestFit="1" customWidth="1"/>
    <col min="15" max="16" width="18.85546875" style="5" bestFit="1" customWidth="1"/>
    <col min="17" max="17" width="34.42578125" style="5" customWidth="1"/>
    <col min="18" max="18" width="44.85546875" style="5" customWidth="1"/>
    <col min="19" max="19" width="42.42578125" style="5" customWidth="1"/>
    <col min="20" max="20" width="37.140625" style="5" hidden="1" customWidth="1"/>
    <col min="21" max="16384" width="11.42578125" style="3"/>
  </cols>
  <sheetData>
    <row r="1" spans="1:23" customFormat="1" ht="15" customHeight="1" x14ac:dyDescent="0.3">
      <c r="A1" s="3"/>
      <c r="B1" s="17"/>
      <c r="C1" s="17"/>
      <c r="D1" s="10" t="s">
        <v>636</v>
      </c>
      <c r="E1" s="10"/>
      <c r="F1" s="10"/>
      <c r="G1" s="10"/>
      <c r="H1" s="10"/>
      <c r="I1" s="10"/>
      <c r="J1" s="10"/>
      <c r="K1" s="10"/>
      <c r="L1" s="17"/>
      <c r="M1" s="17"/>
      <c r="N1" s="17"/>
      <c r="O1" s="17"/>
      <c r="P1" s="17"/>
      <c r="Q1" s="17"/>
      <c r="R1" s="17"/>
      <c r="S1" s="17"/>
      <c r="T1" s="1"/>
      <c r="U1" s="1"/>
      <c r="V1" s="1"/>
      <c r="W1" s="1"/>
    </row>
    <row r="2" spans="1:23" customFormat="1" ht="15" customHeight="1" x14ac:dyDescent="0.25">
      <c r="A2" s="17"/>
      <c r="B2" s="17"/>
      <c r="C2" s="17"/>
      <c r="D2" s="10"/>
      <c r="E2" s="10"/>
      <c r="F2" s="10"/>
      <c r="G2" s="10"/>
      <c r="H2" s="10"/>
      <c r="I2" s="10"/>
      <c r="J2" s="10"/>
      <c r="K2" s="10"/>
      <c r="L2" s="17"/>
      <c r="M2" s="17"/>
      <c r="N2" s="17"/>
      <c r="O2" s="17"/>
      <c r="P2" s="17"/>
      <c r="Q2" s="17"/>
      <c r="R2" s="17"/>
      <c r="S2" s="17"/>
      <c r="T2" s="1"/>
      <c r="U2" s="1"/>
      <c r="V2" s="1"/>
      <c r="W2" s="1"/>
    </row>
    <row r="3" spans="1:23" customFormat="1" ht="15" customHeight="1" x14ac:dyDescent="0.25">
      <c r="A3" s="17"/>
      <c r="B3" s="17"/>
      <c r="C3" s="17"/>
      <c r="D3" s="10"/>
      <c r="E3" s="10"/>
      <c r="F3" s="10"/>
      <c r="G3" s="10"/>
      <c r="H3" s="10"/>
      <c r="I3" s="10"/>
      <c r="J3" s="10"/>
      <c r="K3" s="10"/>
      <c r="L3" s="17"/>
      <c r="M3" s="17"/>
      <c r="N3" s="17"/>
      <c r="O3" s="17"/>
      <c r="P3" s="17"/>
      <c r="Q3" s="17"/>
      <c r="R3" s="17"/>
      <c r="S3" s="17"/>
      <c r="T3" s="1"/>
      <c r="U3" s="1"/>
      <c r="V3" s="1"/>
      <c r="W3" s="1"/>
    </row>
    <row r="4" spans="1:23" customFormat="1" ht="15" customHeight="1" x14ac:dyDescent="0.25">
      <c r="A4" s="17"/>
      <c r="B4" s="17"/>
      <c r="C4" s="17"/>
      <c r="D4" s="10"/>
      <c r="E4" s="10"/>
      <c r="F4" s="10"/>
      <c r="G4" s="10"/>
      <c r="H4" s="10"/>
      <c r="I4" s="10"/>
      <c r="J4" s="10"/>
      <c r="K4" s="10"/>
      <c r="L4" s="17"/>
      <c r="M4" s="17"/>
      <c r="N4" s="17"/>
      <c r="O4" s="17"/>
      <c r="P4" s="17"/>
      <c r="Q4" s="17"/>
      <c r="R4" s="17"/>
      <c r="S4" s="17"/>
      <c r="T4" s="1"/>
      <c r="U4" s="1"/>
      <c r="V4" s="1"/>
      <c r="W4" s="1"/>
    </row>
    <row r="5" spans="1:23" customFormat="1" ht="15" customHeight="1" x14ac:dyDescent="0.25">
      <c r="A5" s="17"/>
      <c r="B5" s="17"/>
      <c r="C5" s="17"/>
      <c r="D5" s="10"/>
      <c r="E5" s="10"/>
      <c r="F5" s="10"/>
      <c r="G5" s="10"/>
      <c r="H5" s="10"/>
      <c r="I5" s="10"/>
      <c r="J5" s="10"/>
      <c r="K5" s="10"/>
      <c r="L5" s="17"/>
      <c r="M5" s="17"/>
      <c r="N5" s="17"/>
      <c r="O5" s="17"/>
      <c r="P5" s="17"/>
      <c r="Q5" s="17"/>
      <c r="R5" s="17"/>
      <c r="S5" s="17"/>
      <c r="T5" s="1"/>
      <c r="U5" s="1"/>
      <c r="V5" s="1"/>
      <c r="W5" s="1"/>
    </row>
    <row r="6" spans="1:23" customFormat="1" ht="15" x14ac:dyDescent="0.25">
      <c r="D6" s="11"/>
      <c r="E6" s="1"/>
      <c r="F6" s="12"/>
      <c r="G6" s="12"/>
      <c r="H6" s="12"/>
      <c r="I6" s="11"/>
      <c r="J6" s="13"/>
      <c r="K6" s="13"/>
      <c r="L6" s="14"/>
      <c r="M6" s="12"/>
      <c r="N6" s="12"/>
      <c r="O6" s="15"/>
      <c r="P6" s="15"/>
      <c r="Q6" s="15"/>
      <c r="R6" s="15"/>
      <c r="S6" s="12"/>
      <c r="T6" s="16"/>
      <c r="U6" s="1"/>
      <c r="V6" s="1"/>
      <c r="W6" s="1"/>
    </row>
    <row r="7" spans="1:23" s="2" customFormat="1" ht="51" x14ac:dyDescent="0.3">
      <c r="A7" s="24" t="s">
        <v>637</v>
      </c>
      <c r="B7" s="24" t="s">
        <v>638</v>
      </c>
      <c r="C7" s="24" t="s">
        <v>639</v>
      </c>
      <c r="D7" s="24" t="s">
        <v>1</v>
      </c>
      <c r="E7" s="25" t="s">
        <v>0</v>
      </c>
      <c r="F7" s="26" t="s">
        <v>2</v>
      </c>
      <c r="G7" s="25" t="s">
        <v>3</v>
      </c>
      <c r="H7" s="25" t="s">
        <v>4</v>
      </c>
      <c r="I7" s="25" t="s">
        <v>5</v>
      </c>
      <c r="J7" s="25" t="s">
        <v>6</v>
      </c>
      <c r="K7" s="25" t="s">
        <v>7</v>
      </c>
      <c r="L7" s="27" t="s">
        <v>8</v>
      </c>
      <c r="M7" s="27" t="s">
        <v>9</v>
      </c>
      <c r="N7" s="27" t="s">
        <v>10</v>
      </c>
      <c r="O7" s="27" t="s">
        <v>11</v>
      </c>
      <c r="P7" s="27" t="s">
        <v>12</v>
      </c>
      <c r="Q7" s="27" t="s">
        <v>13</v>
      </c>
      <c r="R7" s="27" t="s">
        <v>14</v>
      </c>
      <c r="S7" s="27" t="s">
        <v>15</v>
      </c>
      <c r="T7" s="18" t="s">
        <v>16</v>
      </c>
    </row>
    <row r="8" spans="1:23" s="33" customFormat="1" ht="67.5" x14ac:dyDescent="0.3">
      <c r="A8" s="35" t="s">
        <v>640</v>
      </c>
      <c r="B8" s="35" t="s">
        <v>641</v>
      </c>
      <c r="C8" s="35" t="s">
        <v>647</v>
      </c>
      <c r="D8" s="35" t="s">
        <v>18</v>
      </c>
      <c r="E8" s="35" t="s">
        <v>17</v>
      </c>
      <c r="F8" s="35" t="s">
        <v>21</v>
      </c>
      <c r="G8" s="35" t="s">
        <v>565</v>
      </c>
      <c r="H8" s="35" t="s">
        <v>45</v>
      </c>
      <c r="I8" s="30">
        <v>91</v>
      </c>
      <c r="J8" s="30">
        <v>37</v>
      </c>
      <c r="K8" s="30">
        <v>54</v>
      </c>
      <c r="L8" s="52">
        <v>34910026</v>
      </c>
      <c r="M8" s="52">
        <v>40741520</v>
      </c>
      <c r="N8" s="52">
        <v>0</v>
      </c>
      <c r="O8" s="52">
        <v>0</v>
      </c>
      <c r="P8" s="52">
        <f>L8+N8+O8</f>
        <v>34910026</v>
      </c>
      <c r="Q8" s="28" t="s">
        <v>69</v>
      </c>
      <c r="R8" s="28" t="s">
        <v>81</v>
      </c>
      <c r="S8" s="28" t="s">
        <v>80</v>
      </c>
      <c r="T8" s="19" t="s">
        <v>70</v>
      </c>
    </row>
    <row r="9" spans="1:23" s="33" customFormat="1" ht="67.5" x14ac:dyDescent="0.3">
      <c r="A9" s="35" t="s">
        <v>640</v>
      </c>
      <c r="B9" s="35" t="s">
        <v>641</v>
      </c>
      <c r="C9" s="35" t="s">
        <v>647</v>
      </c>
      <c r="D9" s="35" t="s">
        <v>18</v>
      </c>
      <c r="E9" s="35" t="s">
        <v>17</v>
      </c>
      <c r="F9" s="35" t="s">
        <v>22</v>
      </c>
      <c r="G9" s="35" t="s">
        <v>566</v>
      </c>
      <c r="H9" s="35" t="s">
        <v>46</v>
      </c>
      <c r="I9" s="30">
        <v>44</v>
      </c>
      <c r="J9" s="30">
        <v>24</v>
      </c>
      <c r="K9" s="30">
        <v>20</v>
      </c>
      <c r="L9" s="52">
        <v>24682705</v>
      </c>
      <c r="M9" s="52">
        <v>26692720</v>
      </c>
      <c r="N9" s="52">
        <v>0</v>
      </c>
      <c r="O9" s="52">
        <v>0</v>
      </c>
      <c r="P9" s="52">
        <f t="shared" ref="P9:P33" si="0">L9+N9+O9</f>
        <v>24682705</v>
      </c>
      <c r="Q9" s="28" t="s">
        <v>69</v>
      </c>
      <c r="R9" s="28" t="s">
        <v>81</v>
      </c>
      <c r="S9" s="28" t="s">
        <v>80</v>
      </c>
      <c r="T9" s="19" t="s">
        <v>70</v>
      </c>
    </row>
    <row r="10" spans="1:23" s="33" customFormat="1" ht="67.5" x14ac:dyDescent="0.3">
      <c r="A10" s="35" t="s">
        <v>640</v>
      </c>
      <c r="B10" s="35" t="s">
        <v>641</v>
      </c>
      <c r="C10" s="35" t="s">
        <v>648</v>
      </c>
      <c r="D10" s="35" t="s">
        <v>18</v>
      </c>
      <c r="E10" s="35" t="s">
        <v>17</v>
      </c>
      <c r="F10" s="35" t="s">
        <v>23</v>
      </c>
      <c r="G10" s="35" t="s">
        <v>567</v>
      </c>
      <c r="H10" s="35" t="s">
        <v>47</v>
      </c>
      <c r="I10" s="30">
        <v>90</v>
      </c>
      <c r="J10" s="30">
        <v>50</v>
      </c>
      <c r="K10" s="30">
        <v>40</v>
      </c>
      <c r="L10" s="52">
        <v>64559750</v>
      </c>
      <c r="M10" s="52">
        <v>70244000</v>
      </c>
      <c r="N10" s="52">
        <v>0</v>
      </c>
      <c r="O10" s="52">
        <v>0</v>
      </c>
      <c r="P10" s="52">
        <f t="shared" si="0"/>
        <v>64559750</v>
      </c>
      <c r="Q10" s="28" t="s">
        <v>69</v>
      </c>
      <c r="R10" s="28" t="s">
        <v>68</v>
      </c>
      <c r="S10" s="28" t="s">
        <v>71</v>
      </c>
      <c r="T10" s="19" t="s">
        <v>70</v>
      </c>
    </row>
    <row r="11" spans="1:23" s="33" customFormat="1" ht="67.5" x14ac:dyDescent="0.3">
      <c r="A11" s="35" t="s">
        <v>640</v>
      </c>
      <c r="B11" s="35" t="s">
        <v>641</v>
      </c>
      <c r="C11" s="35" t="s">
        <v>648</v>
      </c>
      <c r="D11" s="35" t="s">
        <v>18</v>
      </c>
      <c r="E11" s="35" t="s">
        <v>17</v>
      </c>
      <c r="F11" s="35" t="s">
        <v>24</v>
      </c>
      <c r="G11" s="35" t="s">
        <v>568</v>
      </c>
      <c r="H11" s="35" t="s">
        <v>48</v>
      </c>
      <c r="I11" s="30">
        <v>70</v>
      </c>
      <c r="J11" s="30">
        <v>36</v>
      </c>
      <c r="K11" s="30">
        <v>34</v>
      </c>
      <c r="L11" s="52">
        <v>46483020</v>
      </c>
      <c r="M11" s="52">
        <v>50575680</v>
      </c>
      <c r="N11" s="52">
        <v>0</v>
      </c>
      <c r="O11" s="52">
        <v>0</v>
      </c>
      <c r="P11" s="52">
        <f t="shared" si="0"/>
        <v>46483020</v>
      </c>
      <c r="Q11" s="28" t="s">
        <v>69</v>
      </c>
      <c r="R11" s="28" t="s">
        <v>68</v>
      </c>
      <c r="S11" s="28" t="s">
        <v>67</v>
      </c>
      <c r="T11" s="19" t="s">
        <v>70</v>
      </c>
    </row>
    <row r="12" spans="1:23" s="33" customFormat="1" ht="67.5" x14ac:dyDescent="0.3">
      <c r="A12" s="35" t="s">
        <v>640</v>
      </c>
      <c r="B12" s="35" t="s">
        <v>641</v>
      </c>
      <c r="C12" s="35" t="s">
        <v>648</v>
      </c>
      <c r="D12" s="35" t="s">
        <v>18</v>
      </c>
      <c r="E12" s="35" t="s">
        <v>17</v>
      </c>
      <c r="F12" s="35" t="s">
        <v>25</v>
      </c>
      <c r="G12" s="35" t="s">
        <v>569</v>
      </c>
      <c r="H12" s="35" t="s">
        <v>49</v>
      </c>
      <c r="I12" s="30">
        <v>60</v>
      </c>
      <c r="J12" s="30">
        <v>50</v>
      </c>
      <c r="K12" s="30">
        <v>10</v>
      </c>
      <c r="L12" s="52">
        <v>39335850</v>
      </c>
      <c r="M12" s="52">
        <v>42146400</v>
      </c>
      <c r="N12" s="52">
        <v>0</v>
      </c>
      <c r="O12" s="52">
        <v>0</v>
      </c>
      <c r="P12" s="52">
        <f t="shared" si="0"/>
        <v>39335850</v>
      </c>
      <c r="Q12" s="28" t="s">
        <v>69</v>
      </c>
      <c r="R12" s="28" t="s">
        <v>68</v>
      </c>
      <c r="S12" s="28" t="s">
        <v>71</v>
      </c>
      <c r="T12" s="19" t="s">
        <v>70</v>
      </c>
    </row>
    <row r="13" spans="1:23" s="33" customFormat="1" ht="108" x14ac:dyDescent="0.3">
      <c r="A13" s="35" t="s">
        <v>640</v>
      </c>
      <c r="B13" s="35" t="s">
        <v>641</v>
      </c>
      <c r="C13" s="35" t="s">
        <v>647</v>
      </c>
      <c r="D13" s="35" t="s">
        <v>18</v>
      </c>
      <c r="E13" s="35" t="s">
        <v>17</v>
      </c>
      <c r="F13" s="35" t="s">
        <v>26</v>
      </c>
      <c r="G13" s="35" t="s">
        <v>570</v>
      </c>
      <c r="H13" s="35" t="s">
        <v>50</v>
      </c>
      <c r="I13" s="30">
        <v>7883</v>
      </c>
      <c r="J13" s="30">
        <v>0</v>
      </c>
      <c r="K13" s="30">
        <v>7883</v>
      </c>
      <c r="L13" s="52">
        <v>0</v>
      </c>
      <c r="M13" s="52">
        <v>0</v>
      </c>
      <c r="N13" s="52">
        <v>721478538</v>
      </c>
      <c r="O13" s="52">
        <v>0</v>
      </c>
      <c r="P13" s="52">
        <f>L13+N13+O13</f>
        <v>721478538</v>
      </c>
      <c r="Q13" s="28" t="s">
        <v>69</v>
      </c>
      <c r="R13" s="28" t="s">
        <v>79</v>
      </c>
      <c r="S13" s="28" t="s">
        <v>78</v>
      </c>
      <c r="T13" s="19" t="s">
        <v>70</v>
      </c>
    </row>
    <row r="14" spans="1:23" s="33" customFormat="1" ht="108" x14ac:dyDescent="0.3">
      <c r="A14" s="35" t="s">
        <v>640</v>
      </c>
      <c r="B14" s="35" t="s">
        <v>641</v>
      </c>
      <c r="C14" s="35" t="s">
        <v>647</v>
      </c>
      <c r="D14" s="35" t="s">
        <v>18</v>
      </c>
      <c r="E14" s="35" t="s">
        <v>17</v>
      </c>
      <c r="F14" s="35" t="s">
        <v>26</v>
      </c>
      <c r="G14" s="35" t="s">
        <v>547</v>
      </c>
      <c r="H14" s="35" t="s">
        <v>50</v>
      </c>
      <c r="I14" s="30">
        <v>800</v>
      </c>
      <c r="J14" s="30">
        <v>800</v>
      </c>
      <c r="K14" s="30">
        <v>0</v>
      </c>
      <c r="L14" s="52">
        <v>0</v>
      </c>
      <c r="M14" s="52">
        <v>0</v>
      </c>
      <c r="N14" s="52">
        <v>0</v>
      </c>
      <c r="O14" s="52">
        <v>0</v>
      </c>
      <c r="P14" s="52">
        <f t="shared" si="0"/>
        <v>0</v>
      </c>
      <c r="Q14" s="28" t="s">
        <v>69</v>
      </c>
      <c r="R14" s="28" t="s">
        <v>79</v>
      </c>
      <c r="S14" s="28" t="s">
        <v>78</v>
      </c>
      <c r="T14" s="19" t="s">
        <v>70</v>
      </c>
    </row>
    <row r="15" spans="1:23" s="33" customFormat="1" ht="108" x14ac:dyDescent="0.3">
      <c r="A15" s="35" t="s">
        <v>640</v>
      </c>
      <c r="B15" s="35" t="s">
        <v>641</v>
      </c>
      <c r="C15" s="35" t="s">
        <v>647</v>
      </c>
      <c r="D15" s="35" t="s">
        <v>18</v>
      </c>
      <c r="E15" s="35" t="s">
        <v>17</v>
      </c>
      <c r="F15" s="35" t="s">
        <v>27</v>
      </c>
      <c r="G15" s="35" t="s">
        <v>571</v>
      </c>
      <c r="H15" s="35" t="s">
        <v>51</v>
      </c>
      <c r="I15" s="30">
        <v>9600</v>
      </c>
      <c r="J15" s="30">
        <v>0</v>
      </c>
      <c r="K15" s="30">
        <v>9600</v>
      </c>
      <c r="L15" s="52">
        <v>0</v>
      </c>
      <c r="M15" s="52">
        <v>0</v>
      </c>
      <c r="N15" s="52">
        <v>0</v>
      </c>
      <c r="O15" s="52">
        <v>0</v>
      </c>
      <c r="P15" s="52">
        <f t="shared" si="0"/>
        <v>0</v>
      </c>
      <c r="Q15" s="28" t="s">
        <v>69</v>
      </c>
      <c r="R15" s="28" t="s">
        <v>79</v>
      </c>
      <c r="S15" s="28" t="s">
        <v>78</v>
      </c>
      <c r="T15" s="19" t="s">
        <v>70</v>
      </c>
    </row>
    <row r="16" spans="1:23" s="33" customFormat="1" ht="108" x14ac:dyDescent="0.3">
      <c r="A16" s="35" t="s">
        <v>640</v>
      </c>
      <c r="B16" s="35" t="s">
        <v>641</v>
      </c>
      <c r="C16" s="35" t="s">
        <v>647</v>
      </c>
      <c r="D16" s="35" t="s">
        <v>18</v>
      </c>
      <c r="E16" s="35" t="s">
        <v>17</v>
      </c>
      <c r="F16" s="35" t="s">
        <v>27</v>
      </c>
      <c r="G16" s="35" t="s">
        <v>549</v>
      </c>
      <c r="H16" s="35" t="s">
        <v>51</v>
      </c>
      <c r="I16" s="30">
        <v>3475</v>
      </c>
      <c r="J16" s="30">
        <v>3475</v>
      </c>
      <c r="K16" s="30">
        <v>0</v>
      </c>
      <c r="L16" s="52">
        <v>0</v>
      </c>
      <c r="M16" s="52">
        <v>0</v>
      </c>
      <c r="N16" s="52">
        <v>0</v>
      </c>
      <c r="O16" s="52">
        <v>0</v>
      </c>
      <c r="P16" s="52">
        <f t="shared" si="0"/>
        <v>0</v>
      </c>
      <c r="Q16" s="28" t="s">
        <v>69</v>
      </c>
      <c r="R16" s="28" t="s">
        <v>79</v>
      </c>
      <c r="S16" s="28" t="s">
        <v>78</v>
      </c>
      <c r="T16" s="19" t="s">
        <v>70</v>
      </c>
    </row>
    <row r="17" spans="1:20" s="33" customFormat="1" ht="67.5" x14ac:dyDescent="0.3">
      <c r="A17" s="35" t="s">
        <v>640</v>
      </c>
      <c r="B17" s="35" t="s">
        <v>641</v>
      </c>
      <c r="C17" s="35" t="s">
        <v>647</v>
      </c>
      <c r="D17" s="35" t="s">
        <v>18</v>
      </c>
      <c r="E17" s="35" t="s">
        <v>17</v>
      </c>
      <c r="F17" s="35" t="s">
        <v>28</v>
      </c>
      <c r="G17" s="35" t="s">
        <v>572</v>
      </c>
      <c r="H17" s="35" t="s">
        <v>52</v>
      </c>
      <c r="I17" s="30">
        <v>200</v>
      </c>
      <c r="J17" s="30">
        <v>0</v>
      </c>
      <c r="K17" s="30">
        <v>200</v>
      </c>
      <c r="L17" s="52">
        <v>0</v>
      </c>
      <c r="M17" s="52">
        <v>0</v>
      </c>
      <c r="N17" s="52">
        <v>0</v>
      </c>
      <c r="O17" s="52">
        <v>0</v>
      </c>
      <c r="P17" s="52">
        <f t="shared" si="0"/>
        <v>0</v>
      </c>
      <c r="Q17" s="28" t="s">
        <v>82</v>
      </c>
      <c r="R17" s="28" t="s">
        <v>82</v>
      </c>
      <c r="S17" s="28" t="s">
        <v>82</v>
      </c>
      <c r="T17" s="19" t="s">
        <v>70</v>
      </c>
    </row>
    <row r="18" spans="1:20" s="33" customFormat="1" ht="67.5" x14ac:dyDescent="0.3">
      <c r="A18" s="35" t="s">
        <v>640</v>
      </c>
      <c r="B18" s="35" t="s">
        <v>641</v>
      </c>
      <c r="C18" s="35" t="s">
        <v>647</v>
      </c>
      <c r="D18" s="35" t="s">
        <v>18</v>
      </c>
      <c r="E18" s="35" t="s">
        <v>17</v>
      </c>
      <c r="F18" s="35" t="s">
        <v>29</v>
      </c>
      <c r="G18" s="35" t="s">
        <v>573</v>
      </c>
      <c r="H18" s="35" t="s">
        <v>52</v>
      </c>
      <c r="I18" s="30">
        <v>40</v>
      </c>
      <c r="J18" s="30">
        <v>40</v>
      </c>
      <c r="K18" s="30">
        <v>0</v>
      </c>
      <c r="L18" s="52">
        <v>0</v>
      </c>
      <c r="M18" s="52">
        <v>0</v>
      </c>
      <c r="N18" s="52">
        <v>0</v>
      </c>
      <c r="O18" s="52">
        <v>300004370.45999998</v>
      </c>
      <c r="P18" s="52">
        <f t="shared" si="0"/>
        <v>300004370.45999998</v>
      </c>
      <c r="Q18" s="28" t="s">
        <v>69</v>
      </c>
      <c r="R18" s="28" t="s">
        <v>77</v>
      </c>
      <c r="S18" s="28" t="s">
        <v>76</v>
      </c>
      <c r="T18" s="19"/>
    </row>
    <row r="19" spans="1:20" s="33" customFormat="1" ht="67.5" x14ac:dyDescent="0.3">
      <c r="A19" s="35" t="s">
        <v>640</v>
      </c>
      <c r="B19" s="35" t="s">
        <v>641</v>
      </c>
      <c r="C19" s="35" t="s">
        <v>648</v>
      </c>
      <c r="D19" s="35" t="s">
        <v>18</v>
      </c>
      <c r="E19" s="35" t="s">
        <v>17</v>
      </c>
      <c r="F19" s="35" t="s">
        <v>30</v>
      </c>
      <c r="G19" s="35" t="s">
        <v>574</v>
      </c>
      <c r="H19" s="35" t="s">
        <v>53</v>
      </c>
      <c r="I19" s="30">
        <v>16</v>
      </c>
      <c r="J19" s="30">
        <v>4</v>
      </c>
      <c r="K19" s="30">
        <v>12</v>
      </c>
      <c r="L19" s="52">
        <v>5164780</v>
      </c>
      <c r="M19" s="52">
        <v>5619520</v>
      </c>
      <c r="N19" s="52">
        <v>0</v>
      </c>
      <c r="O19" s="52">
        <v>0</v>
      </c>
      <c r="P19" s="52">
        <f t="shared" si="0"/>
        <v>5164780</v>
      </c>
      <c r="Q19" s="28" t="s">
        <v>69</v>
      </c>
      <c r="R19" s="28" t="s">
        <v>75</v>
      </c>
      <c r="S19" s="28" t="s">
        <v>74</v>
      </c>
      <c r="T19" s="19" t="s">
        <v>70</v>
      </c>
    </row>
    <row r="20" spans="1:20" s="33" customFormat="1" ht="67.5" x14ac:dyDescent="0.3">
      <c r="A20" s="35" t="s">
        <v>640</v>
      </c>
      <c r="B20" s="35" t="s">
        <v>641</v>
      </c>
      <c r="C20" s="35" t="s">
        <v>648</v>
      </c>
      <c r="D20" s="35" t="s">
        <v>18</v>
      </c>
      <c r="E20" s="35" t="s">
        <v>17</v>
      </c>
      <c r="F20" s="35" t="s">
        <v>31</v>
      </c>
      <c r="G20" s="35" t="s">
        <v>575</v>
      </c>
      <c r="H20" s="35" t="s">
        <v>54</v>
      </c>
      <c r="I20" s="30">
        <v>49</v>
      </c>
      <c r="J20" s="30">
        <v>0</v>
      </c>
      <c r="K20" s="30">
        <v>49</v>
      </c>
      <c r="L20" s="52">
        <v>0</v>
      </c>
      <c r="M20" s="52">
        <v>0</v>
      </c>
      <c r="N20" s="52">
        <v>0</v>
      </c>
      <c r="O20" s="52">
        <v>0</v>
      </c>
      <c r="P20" s="52">
        <f t="shared" si="0"/>
        <v>0</v>
      </c>
      <c r="Q20" s="28" t="s">
        <v>82</v>
      </c>
      <c r="R20" s="28" t="s">
        <v>82</v>
      </c>
      <c r="S20" s="28" t="s">
        <v>82</v>
      </c>
      <c r="T20" s="19" t="s">
        <v>70</v>
      </c>
    </row>
    <row r="21" spans="1:20" s="33" customFormat="1" ht="81" x14ac:dyDescent="0.3">
      <c r="A21" s="35" t="s">
        <v>640</v>
      </c>
      <c r="B21" s="35" t="s">
        <v>641</v>
      </c>
      <c r="C21" s="35" t="s">
        <v>648</v>
      </c>
      <c r="D21" s="35" t="s">
        <v>18</v>
      </c>
      <c r="E21" s="35" t="s">
        <v>17</v>
      </c>
      <c r="F21" s="35" t="s">
        <v>32</v>
      </c>
      <c r="G21" s="35" t="s">
        <v>576</v>
      </c>
      <c r="H21" s="35" t="s">
        <v>55</v>
      </c>
      <c r="I21" s="30">
        <v>112</v>
      </c>
      <c r="J21" s="30">
        <v>72</v>
      </c>
      <c r="K21" s="30">
        <v>40</v>
      </c>
      <c r="L21" s="52">
        <v>92966040</v>
      </c>
      <c r="M21" s="52">
        <v>101151360</v>
      </c>
      <c r="N21" s="52">
        <v>0</v>
      </c>
      <c r="O21" s="52">
        <v>0</v>
      </c>
      <c r="P21" s="52">
        <f t="shared" si="0"/>
        <v>92966040</v>
      </c>
      <c r="Q21" s="28" t="s">
        <v>69</v>
      </c>
      <c r="R21" s="28" t="s">
        <v>75</v>
      </c>
      <c r="S21" s="28" t="s">
        <v>74</v>
      </c>
      <c r="T21" s="19" t="s">
        <v>70</v>
      </c>
    </row>
    <row r="22" spans="1:20" s="33" customFormat="1" ht="67.5" x14ac:dyDescent="0.3">
      <c r="A22" s="35" t="s">
        <v>640</v>
      </c>
      <c r="B22" s="35" t="s">
        <v>641</v>
      </c>
      <c r="C22" s="35" t="s">
        <v>648</v>
      </c>
      <c r="D22" s="35" t="s">
        <v>18</v>
      </c>
      <c r="E22" s="35" t="s">
        <v>17</v>
      </c>
      <c r="F22" s="35" t="s">
        <v>33</v>
      </c>
      <c r="G22" s="35" t="s">
        <v>577</v>
      </c>
      <c r="H22" s="35" t="s">
        <v>56</v>
      </c>
      <c r="I22" s="30">
        <v>2</v>
      </c>
      <c r="J22" s="30">
        <v>0</v>
      </c>
      <c r="K22" s="30">
        <v>2</v>
      </c>
      <c r="L22" s="52">
        <v>0</v>
      </c>
      <c r="M22" s="52">
        <v>0</v>
      </c>
      <c r="N22" s="52">
        <v>0</v>
      </c>
      <c r="O22" s="52">
        <v>35549169.646956474</v>
      </c>
      <c r="P22" s="52">
        <f t="shared" si="0"/>
        <v>35549169.646956474</v>
      </c>
      <c r="Q22" s="28" t="s">
        <v>69</v>
      </c>
      <c r="R22" s="28" t="s">
        <v>75</v>
      </c>
      <c r="S22" s="28" t="s">
        <v>74</v>
      </c>
      <c r="T22" s="19"/>
    </row>
    <row r="23" spans="1:20" s="33" customFormat="1" ht="67.5" x14ac:dyDescent="0.3">
      <c r="A23" s="35" t="s">
        <v>640</v>
      </c>
      <c r="B23" s="35" t="s">
        <v>641</v>
      </c>
      <c r="C23" s="35" t="s">
        <v>648</v>
      </c>
      <c r="D23" s="35" t="s">
        <v>18</v>
      </c>
      <c r="E23" s="35" t="s">
        <v>17</v>
      </c>
      <c r="F23" s="35" t="s">
        <v>34</v>
      </c>
      <c r="G23" s="35" t="s">
        <v>578</v>
      </c>
      <c r="H23" s="35" t="s">
        <v>57</v>
      </c>
      <c r="I23" s="30">
        <v>6</v>
      </c>
      <c r="J23" s="30">
        <v>0</v>
      </c>
      <c r="K23" s="30">
        <v>6</v>
      </c>
      <c r="L23" s="52">
        <v>0</v>
      </c>
      <c r="M23" s="52">
        <v>0</v>
      </c>
      <c r="N23" s="52">
        <v>0</v>
      </c>
      <c r="O23" s="52">
        <v>0</v>
      </c>
      <c r="P23" s="52">
        <f t="shared" si="0"/>
        <v>0</v>
      </c>
      <c r="Q23" s="28" t="s">
        <v>82</v>
      </c>
      <c r="R23" s="28" t="s">
        <v>82</v>
      </c>
      <c r="S23" s="28" t="s">
        <v>82</v>
      </c>
      <c r="T23" s="19" t="s">
        <v>70</v>
      </c>
    </row>
    <row r="24" spans="1:20" s="33" customFormat="1" ht="67.5" x14ac:dyDescent="0.3">
      <c r="A24" s="35" t="s">
        <v>640</v>
      </c>
      <c r="B24" s="35" t="s">
        <v>641</v>
      </c>
      <c r="C24" s="35" t="s">
        <v>648</v>
      </c>
      <c r="D24" s="35" t="s">
        <v>18</v>
      </c>
      <c r="E24" s="35" t="s">
        <v>17</v>
      </c>
      <c r="F24" s="35" t="s">
        <v>35</v>
      </c>
      <c r="G24" s="35" t="s">
        <v>579</v>
      </c>
      <c r="H24" s="35" t="s">
        <v>58</v>
      </c>
      <c r="I24" s="30">
        <v>6</v>
      </c>
      <c r="J24" s="30">
        <v>6</v>
      </c>
      <c r="K24" s="30">
        <v>0</v>
      </c>
      <c r="L24" s="52">
        <v>0</v>
      </c>
      <c r="M24" s="52">
        <v>0</v>
      </c>
      <c r="N24" s="52">
        <v>0</v>
      </c>
      <c r="O24" s="52">
        <v>54404848.003761768</v>
      </c>
      <c r="P24" s="52">
        <f t="shared" si="0"/>
        <v>54404848.003761768</v>
      </c>
      <c r="Q24" s="28" t="s">
        <v>69</v>
      </c>
      <c r="R24" s="28" t="s">
        <v>81</v>
      </c>
      <c r="S24" s="28" t="s">
        <v>80</v>
      </c>
      <c r="T24" s="19"/>
    </row>
    <row r="25" spans="1:20" s="33" customFormat="1" ht="67.5" x14ac:dyDescent="0.3">
      <c r="A25" s="35" t="s">
        <v>640</v>
      </c>
      <c r="B25" s="35" t="s">
        <v>641</v>
      </c>
      <c r="C25" s="35" t="s">
        <v>648</v>
      </c>
      <c r="D25" s="35" t="s">
        <v>18</v>
      </c>
      <c r="E25" s="35" t="s">
        <v>17</v>
      </c>
      <c r="F25" s="35" t="s">
        <v>36</v>
      </c>
      <c r="G25" s="35" t="s">
        <v>580</v>
      </c>
      <c r="H25" s="35" t="s">
        <v>59</v>
      </c>
      <c r="I25" s="30">
        <v>8</v>
      </c>
      <c r="J25" s="30">
        <v>0</v>
      </c>
      <c r="K25" s="30">
        <v>8</v>
      </c>
      <c r="L25" s="52">
        <v>0</v>
      </c>
      <c r="M25" s="52">
        <v>0</v>
      </c>
      <c r="N25" s="52">
        <v>0</v>
      </c>
      <c r="O25" s="52">
        <v>0</v>
      </c>
      <c r="P25" s="52">
        <f t="shared" si="0"/>
        <v>0</v>
      </c>
      <c r="Q25" s="28" t="s">
        <v>82</v>
      </c>
      <c r="R25" s="28" t="s">
        <v>82</v>
      </c>
      <c r="S25" s="28" t="s">
        <v>82</v>
      </c>
      <c r="T25" s="19" t="s">
        <v>70</v>
      </c>
    </row>
    <row r="26" spans="1:20" s="33" customFormat="1" ht="67.5" x14ac:dyDescent="0.3">
      <c r="A26" s="35" t="s">
        <v>640</v>
      </c>
      <c r="B26" s="35" t="s">
        <v>641</v>
      </c>
      <c r="C26" s="35" t="s">
        <v>648</v>
      </c>
      <c r="D26" s="35" t="s">
        <v>18</v>
      </c>
      <c r="E26" s="35" t="s">
        <v>17</v>
      </c>
      <c r="F26" s="35" t="s">
        <v>37</v>
      </c>
      <c r="G26" s="35" t="s">
        <v>581</v>
      </c>
      <c r="H26" s="35" t="s">
        <v>60</v>
      </c>
      <c r="I26" s="30">
        <v>12471</v>
      </c>
      <c r="J26" s="30">
        <v>4506</v>
      </c>
      <c r="K26" s="30">
        <v>7965</v>
      </c>
      <c r="L26" s="52">
        <v>0</v>
      </c>
      <c r="M26" s="52">
        <v>0</v>
      </c>
      <c r="N26" s="52">
        <v>0</v>
      </c>
      <c r="O26" s="52">
        <v>0</v>
      </c>
      <c r="P26" s="52">
        <f t="shared" si="0"/>
        <v>0</v>
      </c>
      <c r="Q26" s="28" t="s">
        <v>82</v>
      </c>
      <c r="R26" s="28" t="s">
        <v>82</v>
      </c>
      <c r="S26" s="28" t="s">
        <v>82</v>
      </c>
      <c r="T26" s="19" t="s">
        <v>70</v>
      </c>
    </row>
    <row r="27" spans="1:20" s="33" customFormat="1" ht="81" x14ac:dyDescent="0.3">
      <c r="A27" s="35" t="s">
        <v>640</v>
      </c>
      <c r="B27" s="35" t="s">
        <v>641</v>
      </c>
      <c r="C27" s="35" t="s">
        <v>648</v>
      </c>
      <c r="D27" s="35" t="s">
        <v>18</v>
      </c>
      <c r="E27" s="35" t="s">
        <v>17</v>
      </c>
      <c r="F27" s="35" t="s">
        <v>38</v>
      </c>
      <c r="G27" s="35" t="s">
        <v>582</v>
      </c>
      <c r="H27" s="35" t="s">
        <v>61</v>
      </c>
      <c r="I27" s="30">
        <v>15</v>
      </c>
      <c r="J27" s="30">
        <v>0</v>
      </c>
      <c r="K27" s="30">
        <v>15</v>
      </c>
      <c r="L27" s="52">
        <v>0</v>
      </c>
      <c r="M27" s="52">
        <v>0</v>
      </c>
      <c r="N27" s="52">
        <v>0</v>
      </c>
      <c r="O27" s="52">
        <v>0</v>
      </c>
      <c r="P27" s="52">
        <f t="shared" si="0"/>
        <v>0</v>
      </c>
      <c r="Q27" s="28" t="s">
        <v>82</v>
      </c>
      <c r="R27" s="28" t="s">
        <v>82</v>
      </c>
      <c r="S27" s="28" t="s">
        <v>82</v>
      </c>
      <c r="T27" s="19" t="s">
        <v>70</v>
      </c>
    </row>
    <row r="28" spans="1:20" s="33" customFormat="1" ht="67.5" x14ac:dyDescent="0.3">
      <c r="A28" s="35" t="s">
        <v>640</v>
      </c>
      <c r="B28" s="35" t="s">
        <v>641</v>
      </c>
      <c r="C28" s="35" t="s">
        <v>648</v>
      </c>
      <c r="D28" s="35" t="s">
        <v>18</v>
      </c>
      <c r="E28" s="35" t="s">
        <v>17</v>
      </c>
      <c r="F28" s="35" t="s">
        <v>39</v>
      </c>
      <c r="G28" s="35" t="s">
        <v>583</v>
      </c>
      <c r="H28" s="35" t="s">
        <v>62</v>
      </c>
      <c r="I28" s="30">
        <v>10</v>
      </c>
      <c r="J28" s="30">
        <v>10</v>
      </c>
      <c r="K28" s="30">
        <v>0</v>
      </c>
      <c r="L28" s="52">
        <v>109465631</v>
      </c>
      <c r="M28" s="52">
        <v>61773400</v>
      </c>
      <c r="N28" s="52">
        <v>0</v>
      </c>
      <c r="O28" s="52">
        <v>0</v>
      </c>
      <c r="P28" s="52">
        <f t="shared" si="0"/>
        <v>109465631</v>
      </c>
      <c r="Q28" s="28" t="s">
        <v>69</v>
      </c>
      <c r="R28" s="28" t="s">
        <v>73</v>
      </c>
      <c r="S28" s="28" t="s">
        <v>72</v>
      </c>
      <c r="T28" s="19" t="s">
        <v>70</v>
      </c>
    </row>
    <row r="29" spans="1:20" s="33" customFormat="1" ht="67.5" x14ac:dyDescent="0.3">
      <c r="A29" s="35" t="s">
        <v>640</v>
      </c>
      <c r="B29" s="35" t="s">
        <v>641</v>
      </c>
      <c r="C29" s="35" t="s">
        <v>648</v>
      </c>
      <c r="D29" s="35" t="s">
        <v>18</v>
      </c>
      <c r="E29" s="35" t="s">
        <v>17</v>
      </c>
      <c r="F29" s="35" t="s">
        <v>40</v>
      </c>
      <c r="G29" s="35" t="s">
        <v>584</v>
      </c>
      <c r="H29" s="35" t="s">
        <v>63</v>
      </c>
      <c r="I29" s="30">
        <v>6</v>
      </c>
      <c r="J29" s="30">
        <v>6</v>
      </c>
      <c r="K29" s="30">
        <v>0</v>
      </c>
      <c r="L29" s="52">
        <v>21368076</v>
      </c>
      <c r="M29" s="52">
        <v>8429280</v>
      </c>
      <c r="N29" s="52">
        <v>0</v>
      </c>
      <c r="O29" s="52">
        <v>0</v>
      </c>
      <c r="P29" s="52">
        <f t="shared" si="0"/>
        <v>21368076</v>
      </c>
      <c r="Q29" s="28" t="s">
        <v>69</v>
      </c>
      <c r="R29" s="28" t="s">
        <v>75</v>
      </c>
      <c r="S29" s="28" t="s">
        <v>74</v>
      </c>
      <c r="T29" s="19" t="s">
        <v>70</v>
      </c>
    </row>
    <row r="30" spans="1:20" s="33" customFormat="1" ht="67.5" x14ac:dyDescent="0.3">
      <c r="A30" s="35" t="s">
        <v>640</v>
      </c>
      <c r="B30" s="35" t="s">
        <v>641</v>
      </c>
      <c r="C30" s="35" t="s">
        <v>648</v>
      </c>
      <c r="D30" s="35" t="s">
        <v>18</v>
      </c>
      <c r="E30" s="35" t="s">
        <v>17</v>
      </c>
      <c r="F30" s="35" t="s">
        <v>41</v>
      </c>
      <c r="G30" s="35" t="s">
        <v>585</v>
      </c>
      <c r="H30" s="35" t="s">
        <v>64</v>
      </c>
      <c r="I30" s="30">
        <v>13</v>
      </c>
      <c r="J30" s="30">
        <v>8</v>
      </c>
      <c r="K30" s="30">
        <v>5</v>
      </c>
      <c r="L30" s="52">
        <v>80293350</v>
      </c>
      <c r="M30" s="52">
        <v>61980000</v>
      </c>
      <c r="N30" s="52">
        <v>82822135.200000003</v>
      </c>
      <c r="O30" s="52">
        <v>0</v>
      </c>
      <c r="P30" s="52">
        <f>L30+N30+O30</f>
        <v>163115485.19999999</v>
      </c>
      <c r="Q30" s="28" t="s">
        <v>69</v>
      </c>
      <c r="R30" s="28" t="s">
        <v>68</v>
      </c>
      <c r="S30" s="28" t="s">
        <v>71</v>
      </c>
      <c r="T30" s="19" t="s">
        <v>70</v>
      </c>
    </row>
    <row r="31" spans="1:20" s="6" customFormat="1" ht="81" x14ac:dyDescent="0.3">
      <c r="A31" s="37" t="s">
        <v>645</v>
      </c>
      <c r="B31" s="37" t="s">
        <v>646</v>
      </c>
      <c r="C31" s="35" t="s">
        <v>649</v>
      </c>
      <c r="D31" s="35" t="s">
        <v>19</v>
      </c>
      <c r="E31" s="36" t="s">
        <v>17</v>
      </c>
      <c r="F31" s="35" t="s">
        <v>42</v>
      </c>
      <c r="G31" s="35" t="s">
        <v>44</v>
      </c>
      <c r="H31" s="36" t="s">
        <v>65</v>
      </c>
      <c r="I31" s="47">
        <v>1</v>
      </c>
      <c r="J31" s="34">
        <v>0</v>
      </c>
      <c r="K31" s="47">
        <v>1</v>
      </c>
      <c r="L31" s="53">
        <v>0</v>
      </c>
      <c r="M31" s="53">
        <v>0</v>
      </c>
      <c r="N31" s="53">
        <v>0</v>
      </c>
      <c r="O31" s="53">
        <v>0</v>
      </c>
      <c r="P31" s="53">
        <f t="shared" si="0"/>
        <v>0</v>
      </c>
      <c r="Q31" s="28" t="s">
        <v>82</v>
      </c>
      <c r="R31" s="28" t="s">
        <v>82</v>
      </c>
      <c r="S31" s="28" t="s">
        <v>82</v>
      </c>
      <c r="T31" s="19" t="s">
        <v>70</v>
      </c>
    </row>
    <row r="32" spans="1:20" s="33" customFormat="1" ht="67.5" x14ac:dyDescent="0.3">
      <c r="A32" s="35" t="s">
        <v>640</v>
      </c>
      <c r="B32" s="35" t="s">
        <v>641</v>
      </c>
      <c r="C32" s="35" t="s">
        <v>648</v>
      </c>
      <c r="D32" s="35" t="s">
        <v>18</v>
      </c>
      <c r="E32" s="35" t="s">
        <v>17</v>
      </c>
      <c r="F32" s="35" t="s">
        <v>461</v>
      </c>
      <c r="G32" s="35" t="s">
        <v>661</v>
      </c>
      <c r="H32" s="35" t="s">
        <v>660</v>
      </c>
      <c r="I32" s="30">
        <v>160</v>
      </c>
      <c r="J32" s="30">
        <v>0</v>
      </c>
      <c r="K32" s="30">
        <v>160</v>
      </c>
      <c r="L32" s="52">
        <v>0</v>
      </c>
      <c r="M32" s="52">
        <v>0</v>
      </c>
      <c r="N32" s="52">
        <v>54947207</v>
      </c>
      <c r="O32" s="52">
        <v>0</v>
      </c>
      <c r="P32" s="52">
        <f t="shared" si="0"/>
        <v>54947207</v>
      </c>
      <c r="Q32" s="28" t="s">
        <v>69</v>
      </c>
      <c r="R32" s="28" t="s">
        <v>77</v>
      </c>
      <c r="S32" s="28" t="s">
        <v>76</v>
      </c>
      <c r="T32" s="19" t="s">
        <v>70</v>
      </c>
    </row>
    <row r="33" spans="1:20" s="6" customFormat="1" ht="40.5" x14ac:dyDescent="0.3">
      <c r="A33" s="37" t="s">
        <v>642</v>
      </c>
      <c r="B33" s="37" t="s">
        <v>643</v>
      </c>
      <c r="C33" s="35" t="s">
        <v>650</v>
      </c>
      <c r="D33" s="35" t="s">
        <v>20</v>
      </c>
      <c r="E33" s="36" t="s">
        <v>17</v>
      </c>
      <c r="F33" s="35" t="s">
        <v>43</v>
      </c>
      <c r="G33" s="35" t="s">
        <v>479</v>
      </c>
      <c r="H33" s="36" t="s">
        <v>66</v>
      </c>
      <c r="I33" s="48">
        <v>6505502912.8601789</v>
      </c>
      <c r="J33" s="48">
        <v>0</v>
      </c>
      <c r="K33" s="48">
        <v>6505502912.8601789</v>
      </c>
      <c r="L33" s="53">
        <v>0</v>
      </c>
      <c r="M33" s="53">
        <v>0</v>
      </c>
      <c r="N33" s="53">
        <v>0</v>
      </c>
      <c r="O33" s="53">
        <v>0</v>
      </c>
      <c r="P33" s="53">
        <f t="shared" si="0"/>
        <v>0</v>
      </c>
      <c r="Q33" s="28" t="s">
        <v>82</v>
      </c>
      <c r="R33" s="28" t="s">
        <v>82</v>
      </c>
      <c r="S33" s="28" t="s">
        <v>82</v>
      </c>
      <c r="T33" s="19" t="s">
        <v>70</v>
      </c>
    </row>
    <row r="34" spans="1:20" s="33" customFormat="1" ht="67.5" x14ac:dyDescent="0.3">
      <c r="A34" s="35" t="s">
        <v>640</v>
      </c>
      <c r="B34" s="35" t="s">
        <v>641</v>
      </c>
      <c r="C34" s="35" t="s">
        <v>647</v>
      </c>
      <c r="D34" s="35" t="s">
        <v>18</v>
      </c>
      <c r="E34" s="35" t="s">
        <v>92</v>
      </c>
      <c r="F34" s="35" t="s">
        <v>83</v>
      </c>
      <c r="G34" s="35" t="s">
        <v>496</v>
      </c>
      <c r="H34" s="35" t="s">
        <v>93</v>
      </c>
      <c r="I34" s="30">
        <v>12</v>
      </c>
      <c r="J34" s="30">
        <v>6</v>
      </c>
      <c r="K34" s="30">
        <v>6</v>
      </c>
      <c r="L34" s="52">
        <v>4720302</v>
      </c>
      <c r="M34" s="52">
        <v>8429280</v>
      </c>
      <c r="N34" s="52">
        <v>0</v>
      </c>
      <c r="O34" s="52">
        <v>0</v>
      </c>
      <c r="P34" s="52">
        <f>L34+N34+O34</f>
        <v>4720302</v>
      </c>
      <c r="Q34" s="28" t="s">
        <v>82</v>
      </c>
      <c r="R34" s="28" t="s">
        <v>82</v>
      </c>
      <c r="S34" s="28" t="s">
        <v>82</v>
      </c>
      <c r="T34" s="20" t="s">
        <v>70</v>
      </c>
    </row>
    <row r="35" spans="1:20" s="33" customFormat="1" ht="67.5" x14ac:dyDescent="0.3">
      <c r="A35" s="35" t="s">
        <v>640</v>
      </c>
      <c r="B35" s="35" t="s">
        <v>641</v>
      </c>
      <c r="C35" s="35" t="s">
        <v>647</v>
      </c>
      <c r="D35" s="35" t="s">
        <v>18</v>
      </c>
      <c r="E35" s="35" t="s">
        <v>92</v>
      </c>
      <c r="F35" s="35" t="s">
        <v>84</v>
      </c>
      <c r="G35" s="35" t="s">
        <v>497</v>
      </c>
      <c r="H35" s="35" t="s">
        <v>94</v>
      </c>
      <c r="I35" s="30">
        <v>6</v>
      </c>
      <c r="J35" s="30">
        <v>6</v>
      </c>
      <c r="K35" s="30">
        <v>0</v>
      </c>
      <c r="L35" s="52">
        <v>4720302</v>
      </c>
      <c r="M35" s="52">
        <v>8429280</v>
      </c>
      <c r="N35" s="52">
        <v>0</v>
      </c>
      <c r="O35" s="52">
        <v>0</v>
      </c>
      <c r="P35" s="52">
        <f t="shared" ref="P35:P47" si="1">L35+N35+O35</f>
        <v>4720302</v>
      </c>
      <c r="Q35" s="28" t="s">
        <v>69</v>
      </c>
      <c r="R35" s="28" t="s">
        <v>81</v>
      </c>
      <c r="S35" s="28" t="s">
        <v>80</v>
      </c>
      <c r="T35" s="20" t="s">
        <v>70</v>
      </c>
    </row>
    <row r="36" spans="1:20" s="33" customFormat="1" ht="67.5" x14ac:dyDescent="0.3">
      <c r="A36" s="35" t="s">
        <v>640</v>
      </c>
      <c r="B36" s="35" t="s">
        <v>641</v>
      </c>
      <c r="C36" s="35" t="s">
        <v>648</v>
      </c>
      <c r="D36" s="35" t="s">
        <v>18</v>
      </c>
      <c r="E36" s="35" t="s">
        <v>92</v>
      </c>
      <c r="F36" s="35" t="s">
        <v>85</v>
      </c>
      <c r="G36" s="35" t="s">
        <v>558</v>
      </c>
      <c r="H36" s="35" t="s">
        <v>95</v>
      </c>
      <c r="I36" s="30">
        <f>+J36+K36</f>
        <v>159</v>
      </c>
      <c r="J36" s="30">
        <v>83</v>
      </c>
      <c r="K36" s="30">
        <v>76</v>
      </c>
      <c r="L36" s="52">
        <v>69081096</v>
      </c>
      <c r="M36" s="52">
        <v>118009920</v>
      </c>
      <c r="N36" s="52">
        <v>25547321</v>
      </c>
      <c r="O36" s="52">
        <v>0</v>
      </c>
      <c r="P36" s="52">
        <f t="shared" si="1"/>
        <v>94628417</v>
      </c>
      <c r="Q36" s="28" t="s">
        <v>69</v>
      </c>
      <c r="R36" s="28" t="s">
        <v>68</v>
      </c>
      <c r="S36" s="28" t="s">
        <v>71</v>
      </c>
      <c r="T36" s="20" t="s">
        <v>70</v>
      </c>
    </row>
    <row r="37" spans="1:20" s="33" customFormat="1" ht="67.5" x14ac:dyDescent="0.3">
      <c r="A37" s="35" t="s">
        <v>640</v>
      </c>
      <c r="B37" s="35" t="s">
        <v>641</v>
      </c>
      <c r="C37" s="35" t="s">
        <v>648</v>
      </c>
      <c r="D37" s="35" t="s">
        <v>18</v>
      </c>
      <c r="E37" s="35" t="s">
        <v>92</v>
      </c>
      <c r="F37" s="35" t="s">
        <v>86</v>
      </c>
      <c r="G37" s="35" t="s">
        <v>559</v>
      </c>
      <c r="H37" s="35" t="s">
        <v>96</v>
      </c>
      <c r="I37" s="30">
        <f t="shared" ref="I37:I46" si="2">+J37+K37</f>
        <v>206</v>
      </c>
      <c r="J37" s="30">
        <v>109</v>
      </c>
      <c r="K37" s="30">
        <v>97</v>
      </c>
      <c r="L37" s="52">
        <v>85752153</v>
      </c>
      <c r="M37" s="52">
        <v>153131920</v>
      </c>
      <c r="N37" s="52">
        <v>0</v>
      </c>
      <c r="O37" s="52">
        <v>0</v>
      </c>
      <c r="P37" s="52">
        <f t="shared" si="1"/>
        <v>85752153</v>
      </c>
      <c r="Q37" s="28" t="s">
        <v>69</v>
      </c>
      <c r="R37" s="28" t="s">
        <v>68</v>
      </c>
      <c r="S37" s="28" t="s">
        <v>67</v>
      </c>
      <c r="T37" s="20" t="s">
        <v>70</v>
      </c>
    </row>
    <row r="38" spans="1:20" s="33" customFormat="1" ht="67.5" x14ac:dyDescent="0.3">
      <c r="A38" s="35" t="s">
        <v>640</v>
      </c>
      <c r="B38" s="35" t="s">
        <v>641</v>
      </c>
      <c r="C38" s="35" t="s">
        <v>648</v>
      </c>
      <c r="D38" s="35" t="s">
        <v>18</v>
      </c>
      <c r="E38" s="35" t="s">
        <v>92</v>
      </c>
      <c r="F38" s="35" t="s">
        <v>87</v>
      </c>
      <c r="G38" s="35" t="s">
        <v>560</v>
      </c>
      <c r="H38" s="35" t="s">
        <v>97</v>
      </c>
      <c r="I38" s="30">
        <f t="shared" si="2"/>
        <v>9</v>
      </c>
      <c r="J38" s="30">
        <v>8</v>
      </c>
      <c r="K38" s="30">
        <v>1</v>
      </c>
      <c r="L38" s="52">
        <v>10329560</v>
      </c>
      <c r="M38" s="52">
        <v>11239040</v>
      </c>
      <c r="N38" s="52">
        <v>0</v>
      </c>
      <c r="O38" s="52">
        <v>0</v>
      </c>
      <c r="P38" s="52">
        <f t="shared" si="1"/>
        <v>10329560</v>
      </c>
      <c r="Q38" s="28" t="s">
        <v>69</v>
      </c>
      <c r="R38" s="28" t="s">
        <v>75</v>
      </c>
      <c r="S38" s="28" t="s">
        <v>74</v>
      </c>
      <c r="T38" s="20" t="s">
        <v>70</v>
      </c>
    </row>
    <row r="39" spans="1:20" s="33" customFormat="1" ht="67.5" x14ac:dyDescent="0.3">
      <c r="A39" s="35" t="s">
        <v>640</v>
      </c>
      <c r="B39" s="35" t="s">
        <v>641</v>
      </c>
      <c r="C39" s="35" t="s">
        <v>648</v>
      </c>
      <c r="D39" s="35" t="s">
        <v>18</v>
      </c>
      <c r="E39" s="35" t="s">
        <v>92</v>
      </c>
      <c r="F39" s="35" t="s">
        <v>88</v>
      </c>
      <c r="G39" s="35" t="s">
        <v>561</v>
      </c>
      <c r="H39" s="35" t="s">
        <v>98</v>
      </c>
      <c r="I39" s="30">
        <f t="shared" si="2"/>
        <v>40</v>
      </c>
      <c r="J39" s="30">
        <v>18</v>
      </c>
      <c r="K39" s="30">
        <v>22</v>
      </c>
      <c r="L39" s="52">
        <v>14160906</v>
      </c>
      <c r="M39" s="52">
        <v>25287840</v>
      </c>
      <c r="N39" s="52">
        <v>0</v>
      </c>
      <c r="O39" s="52">
        <v>0</v>
      </c>
      <c r="P39" s="52">
        <f t="shared" si="1"/>
        <v>14160906</v>
      </c>
      <c r="Q39" s="28" t="s">
        <v>69</v>
      </c>
      <c r="R39" s="28" t="s">
        <v>75</v>
      </c>
      <c r="S39" s="28" t="s">
        <v>74</v>
      </c>
      <c r="T39" s="20" t="s">
        <v>70</v>
      </c>
    </row>
    <row r="40" spans="1:20" s="33" customFormat="1" ht="81" x14ac:dyDescent="0.3">
      <c r="A40" s="35" t="s">
        <v>640</v>
      </c>
      <c r="B40" s="35" t="s">
        <v>641</v>
      </c>
      <c r="C40" s="35" t="s">
        <v>648</v>
      </c>
      <c r="D40" s="35" t="s">
        <v>18</v>
      </c>
      <c r="E40" s="35" t="s">
        <v>92</v>
      </c>
      <c r="F40" s="35" t="s">
        <v>89</v>
      </c>
      <c r="G40" s="35" t="s">
        <v>562</v>
      </c>
      <c r="H40" s="35" t="s">
        <v>99</v>
      </c>
      <c r="I40" s="30">
        <f t="shared" si="2"/>
        <v>49</v>
      </c>
      <c r="J40" s="30">
        <v>38</v>
      </c>
      <c r="K40" s="30">
        <v>11</v>
      </c>
      <c r="L40" s="52">
        <v>3933585</v>
      </c>
      <c r="M40" s="52">
        <v>7024400</v>
      </c>
      <c r="N40" s="52">
        <v>0</v>
      </c>
      <c r="O40" s="52">
        <v>6616806.9999997616</v>
      </c>
      <c r="P40" s="52">
        <f t="shared" si="1"/>
        <v>10550391.999999762</v>
      </c>
      <c r="Q40" s="28" t="s">
        <v>69</v>
      </c>
      <c r="R40" s="28" t="s">
        <v>75</v>
      </c>
      <c r="S40" s="28" t="s">
        <v>103</v>
      </c>
      <c r="T40" s="20"/>
    </row>
    <row r="41" spans="1:20" s="33" customFormat="1" ht="67.5" x14ac:dyDescent="0.3">
      <c r="A41" s="35" t="s">
        <v>640</v>
      </c>
      <c r="B41" s="35" t="s">
        <v>641</v>
      </c>
      <c r="C41" s="35" t="s">
        <v>647</v>
      </c>
      <c r="D41" s="35" t="s">
        <v>18</v>
      </c>
      <c r="E41" s="35" t="s">
        <v>92</v>
      </c>
      <c r="F41" s="35" t="s">
        <v>90</v>
      </c>
      <c r="G41" s="35" t="s">
        <v>547</v>
      </c>
      <c r="H41" s="35" t="s">
        <v>100</v>
      </c>
      <c r="I41" s="30">
        <f t="shared" si="2"/>
        <v>9500</v>
      </c>
      <c r="J41" s="30">
        <v>0</v>
      </c>
      <c r="K41" s="30">
        <v>9500</v>
      </c>
      <c r="L41" s="52">
        <v>0</v>
      </c>
      <c r="M41" s="52">
        <v>0</v>
      </c>
      <c r="N41" s="52">
        <v>291660650</v>
      </c>
      <c r="O41" s="52">
        <v>0</v>
      </c>
      <c r="P41" s="52">
        <f t="shared" si="1"/>
        <v>291660650</v>
      </c>
      <c r="Q41" s="28" t="s">
        <v>69</v>
      </c>
      <c r="R41" s="28" t="s">
        <v>104</v>
      </c>
      <c r="S41" s="28" t="s">
        <v>78</v>
      </c>
      <c r="T41" s="20"/>
    </row>
    <row r="42" spans="1:20" s="33" customFormat="1" ht="67.5" x14ac:dyDescent="0.3">
      <c r="A42" s="35" t="s">
        <v>640</v>
      </c>
      <c r="B42" s="35" t="s">
        <v>641</v>
      </c>
      <c r="C42" s="35" t="s">
        <v>647</v>
      </c>
      <c r="D42" s="35" t="s">
        <v>18</v>
      </c>
      <c r="E42" s="35" t="s">
        <v>92</v>
      </c>
      <c r="F42" s="35" t="s">
        <v>90</v>
      </c>
      <c r="G42" s="35" t="s">
        <v>547</v>
      </c>
      <c r="H42" s="35" t="s">
        <v>100</v>
      </c>
      <c r="I42" s="30">
        <f t="shared" si="2"/>
        <v>1000</v>
      </c>
      <c r="J42" s="30">
        <v>0</v>
      </c>
      <c r="K42" s="30">
        <v>1000</v>
      </c>
      <c r="L42" s="52">
        <v>0</v>
      </c>
      <c r="M42" s="52">
        <v>0</v>
      </c>
      <c r="N42" s="52">
        <v>0</v>
      </c>
      <c r="O42" s="52">
        <v>0</v>
      </c>
      <c r="P42" s="52">
        <f t="shared" si="1"/>
        <v>0</v>
      </c>
      <c r="Q42" s="28" t="s">
        <v>69</v>
      </c>
      <c r="R42" s="28" t="s">
        <v>104</v>
      </c>
      <c r="S42" s="28" t="s">
        <v>78</v>
      </c>
      <c r="T42" s="20"/>
    </row>
    <row r="43" spans="1:20" s="33" customFormat="1" ht="67.5" x14ac:dyDescent="0.3">
      <c r="A43" s="35" t="s">
        <v>640</v>
      </c>
      <c r="B43" s="35" t="s">
        <v>641</v>
      </c>
      <c r="C43" s="35" t="s">
        <v>647</v>
      </c>
      <c r="D43" s="35" t="s">
        <v>18</v>
      </c>
      <c r="E43" s="35" t="s">
        <v>92</v>
      </c>
      <c r="F43" s="35" t="s">
        <v>91</v>
      </c>
      <c r="G43" s="35" t="s">
        <v>548</v>
      </c>
      <c r="H43" s="35" t="s">
        <v>101</v>
      </c>
      <c r="I43" s="30">
        <f t="shared" si="2"/>
        <v>1800</v>
      </c>
      <c r="J43" s="30">
        <v>0</v>
      </c>
      <c r="K43" s="30">
        <v>1800</v>
      </c>
      <c r="L43" s="52">
        <v>0</v>
      </c>
      <c r="M43" s="52">
        <v>0</v>
      </c>
      <c r="N43" s="52">
        <v>0</v>
      </c>
      <c r="O43" s="52">
        <v>0</v>
      </c>
      <c r="P43" s="52">
        <f t="shared" si="1"/>
        <v>0</v>
      </c>
      <c r="Q43" s="28" t="s">
        <v>69</v>
      </c>
      <c r="R43" s="28" t="s">
        <v>104</v>
      </c>
      <c r="S43" s="28" t="s">
        <v>78</v>
      </c>
      <c r="T43" s="20"/>
    </row>
    <row r="44" spans="1:20" s="33" customFormat="1" ht="67.5" x14ac:dyDescent="0.3">
      <c r="A44" s="35" t="s">
        <v>640</v>
      </c>
      <c r="B44" s="35" t="s">
        <v>641</v>
      </c>
      <c r="C44" s="35" t="s">
        <v>647</v>
      </c>
      <c r="D44" s="35" t="s">
        <v>18</v>
      </c>
      <c r="E44" s="35" t="s">
        <v>92</v>
      </c>
      <c r="F44" s="35" t="s">
        <v>27</v>
      </c>
      <c r="G44" s="35" t="s">
        <v>549</v>
      </c>
      <c r="H44" s="35" t="s">
        <v>102</v>
      </c>
      <c r="I44" s="30">
        <f t="shared" si="2"/>
        <v>13000</v>
      </c>
      <c r="J44" s="30">
        <v>0</v>
      </c>
      <c r="K44" s="30">
        <v>13000</v>
      </c>
      <c r="L44" s="52">
        <v>0</v>
      </c>
      <c r="M44" s="52">
        <v>0</v>
      </c>
      <c r="N44" s="52">
        <v>0</v>
      </c>
      <c r="O44" s="52">
        <v>0</v>
      </c>
      <c r="P44" s="52">
        <f t="shared" si="1"/>
        <v>0</v>
      </c>
      <c r="Q44" s="28" t="s">
        <v>69</v>
      </c>
      <c r="R44" s="28" t="s">
        <v>104</v>
      </c>
      <c r="S44" s="28" t="s">
        <v>78</v>
      </c>
      <c r="T44" s="20"/>
    </row>
    <row r="45" spans="1:20" s="33" customFormat="1" ht="67.5" x14ac:dyDescent="0.3">
      <c r="A45" s="35" t="s">
        <v>640</v>
      </c>
      <c r="B45" s="35" t="s">
        <v>641</v>
      </c>
      <c r="C45" s="35" t="s">
        <v>647</v>
      </c>
      <c r="D45" s="35" t="s">
        <v>18</v>
      </c>
      <c r="E45" s="35" t="s">
        <v>92</v>
      </c>
      <c r="F45" s="35" t="s">
        <v>589</v>
      </c>
      <c r="G45" s="35" t="s">
        <v>563</v>
      </c>
      <c r="H45" s="35" t="s">
        <v>102</v>
      </c>
      <c r="I45" s="30">
        <f t="shared" si="2"/>
        <v>3000</v>
      </c>
      <c r="J45" s="30">
        <v>0</v>
      </c>
      <c r="K45" s="30">
        <v>3000</v>
      </c>
      <c r="L45" s="52">
        <v>0</v>
      </c>
      <c r="M45" s="52">
        <v>0</v>
      </c>
      <c r="N45" s="52">
        <v>0</v>
      </c>
      <c r="O45" s="52">
        <v>0</v>
      </c>
      <c r="P45" s="52">
        <f t="shared" si="1"/>
        <v>0</v>
      </c>
      <c r="Q45" s="28" t="s">
        <v>69</v>
      </c>
      <c r="R45" s="28" t="s">
        <v>104</v>
      </c>
      <c r="S45" s="28" t="s">
        <v>78</v>
      </c>
      <c r="T45" s="20"/>
    </row>
    <row r="46" spans="1:20" s="7" customFormat="1" ht="81" x14ac:dyDescent="0.3">
      <c r="A46" s="37" t="s">
        <v>645</v>
      </c>
      <c r="B46" s="37" t="s">
        <v>646</v>
      </c>
      <c r="C46" s="35" t="s">
        <v>649</v>
      </c>
      <c r="D46" s="35" t="s">
        <v>19</v>
      </c>
      <c r="E46" s="36" t="s">
        <v>92</v>
      </c>
      <c r="F46" s="35" t="s">
        <v>42</v>
      </c>
      <c r="G46" s="35" t="s">
        <v>564</v>
      </c>
      <c r="H46" s="36" t="s">
        <v>65</v>
      </c>
      <c r="I46" s="34">
        <f t="shared" si="2"/>
        <v>4</v>
      </c>
      <c r="J46" s="34">
        <v>0</v>
      </c>
      <c r="K46" s="34">
        <v>4</v>
      </c>
      <c r="L46" s="53">
        <v>0</v>
      </c>
      <c r="M46" s="53">
        <v>0</v>
      </c>
      <c r="N46" s="53">
        <v>0</v>
      </c>
      <c r="O46" s="53">
        <v>0</v>
      </c>
      <c r="P46" s="53">
        <f t="shared" si="1"/>
        <v>0</v>
      </c>
      <c r="Q46" s="28" t="s">
        <v>82</v>
      </c>
      <c r="R46" s="28" t="s">
        <v>82</v>
      </c>
      <c r="S46" s="28" t="s">
        <v>82</v>
      </c>
      <c r="T46" s="20" t="s">
        <v>70</v>
      </c>
    </row>
    <row r="47" spans="1:20" s="7" customFormat="1" ht="40.5" x14ac:dyDescent="0.3">
      <c r="A47" s="37" t="s">
        <v>642</v>
      </c>
      <c r="B47" s="37" t="s">
        <v>643</v>
      </c>
      <c r="C47" s="35" t="s">
        <v>650</v>
      </c>
      <c r="D47" s="35" t="s">
        <v>20</v>
      </c>
      <c r="E47" s="36" t="s">
        <v>92</v>
      </c>
      <c r="F47" s="35" t="s">
        <v>43</v>
      </c>
      <c r="G47" s="35" t="s">
        <v>479</v>
      </c>
      <c r="H47" s="36" t="s">
        <v>66</v>
      </c>
      <c r="I47" s="49">
        <f>516522682*95%</f>
        <v>490696547.89999998</v>
      </c>
      <c r="J47" s="49">
        <v>0</v>
      </c>
      <c r="K47" s="49">
        <f>516522682*95%</f>
        <v>490696547.89999998</v>
      </c>
      <c r="L47" s="53">
        <v>0</v>
      </c>
      <c r="M47" s="53">
        <v>0</v>
      </c>
      <c r="N47" s="53">
        <v>0</v>
      </c>
      <c r="O47" s="53">
        <v>0</v>
      </c>
      <c r="P47" s="53">
        <f t="shared" si="1"/>
        <v>0</v>
      </c>
      <c r="Q47" s="28" t="s">
        <v>82</v>
      </c>
      <c r="R47" s="28" t="s">
        <v>82</v>
      </c>
      <c r="S47" s="28" t="s">
        <v>82</v>
      </c>
      <c r="T47" s="20" t="s">
        <v>70</v>
      </c>
    </row>
    <row r="48" spans="1:20" s="33" customFormat="1" ht="67.5" x14ac:dyDescent="0.3">
      <c r="A48" s="35" t="s">
        <v>640</v>
      </c>
      <c r="B48" s="35" t="s">
        <v>641</v>
      </c>
      <c r="C48" s="35" t="s">
        <v>647</v>
      </c>
      <c r="D48" s="35" t="s">
        <v>18</v>
      </c>
      <c r="E48" s="35" t="s">
        <v>105</v>
      </c>
      <c r="F48" s="35" t="s">
        <v>21</v>
      </c>
      <c r="G48" s="35" t="s">
        <v>496</v>
      </c>
      <c r="H48" s="35" t="s">
        <v>130</v>
      </c>
      <c r="I48" s="30">
        <v>43</v>
      </c>
      <c r="J48" s="30">
        <v>0</v>
      </c>
      <c r="K48" s="30">
        <v>43</v>
      </c>
      <c r="L48" s="52">
        <v>0</v>
      </c>
      <c r="M48" s="52">
        <v>0</v>
      </c>
      <c r="N48" s="52">
        <v>0</v>
      </c>
      <c r="O48" s="52">
        <v>0</v>
      </c>
      <c r="P48" s="52">
        <f t="shared" ref="P48:P82" si="3">L48+N48+O48</f>
        <v>0</v>
      </c>
      <c r="Q48" s="28" t="s">
        <v>82</v>
      </c>
      <c r="R48" s="28" t="s">
        <v>82</v>
      </c>
      <c r="S48" s="28" t="s">
        <v>82</v>
      </c>
      <c r="T48" s="19" t="s">
        <v>70</v>
      </c>
    </row>
    <row r="49" spans="1:20" s="33" customFormat="1" ht="108" x14ac:dyDescent="0.3">
      <c r="A49" s="35" t="s">
        <v>640</v>
      </c>
      <c r="B49" s="35" t="s">
        <v>641</v>
      </c>
      <c r="C49" s="35" t="s">
        <v>647</v>
      </c>
      <c r="D49" s="35" t="s">
        <v>18</v>
      </c>
      <c r="E49" s="35" t="s">
        <v>105</v>
      </c>
      <c r="F49" s="35" t="s">
        <v>22</v>
      </c>
      <c r="G49" s="35" t="s">
        <v>497</v>
      </c>
      <c r="H49" s="35" t="s">
        <v>131</v>
      </c>
      <c r="I49" s="30">
        <v>52</v>
      </c>
      <c r="J49" s="30">
        <v>0</v>
      </c>
      <c r="K49" s="30">
        <v>52</v>
      </c>
      <c r="L49" s="52">
        <v>0</v>
      </c>
      <c r="M49" s="52">
        <v>0</v>
      </c>
      <c r="N49" s="52">
        <v>0</v>
      </c>
      <c r="O49" s="52">
        <v>0</v>
      </c>
      <c r="P49" s="52">
        <f t="shared" si="3"/>
        <v>0</v>
      </c>
      <c r="Q49" s="28" t="s">
        <v>82</v>
      </c>
      <c r="R49" s="28" t="s">
        <v>82</v>
      </c>
      <c r="S49" s="28" t="s">
        <v>82</v>
      </c>
      <c r="T49" s="19" t="s">
        <v>70</v>
      </c>
    </row>
    <row r="50" spans="1:20" s="33" customFormat="1" ht="67.5" x14ac:dyDescent="0.3">
      <c r="A50" s="35" t="s">
        <v>640</v>
      </c>
      <c r="B50" s="35" t="s">
        <v>641</v>
      </c>
      <c r="C50" s="35" t="s">
        <v>648</v>
      </c>
      <c r="D50" s="35" t="s">
        <v>18</v>
      </c>
      <c r="E50" s="35" t="s">
        <v>105</v>
      </c>
      <c r="F50" s="35" t="s">
        <v>106</v>
      </c>
      <c r="G50" s="35" t="s">
        <v>528</v>
      </c>
      <c r="H50" s="35" t="s">
        <v>132</v>
      </c>
      <c r="I50" s="30">
        <v>20000</v>
      </c>
      <c r="J50" s="30">
        <v>0</v>
      </c>
      <c r="K50" s="30">
        <v>20000</v>
      </c>
      <c r="L50" s="52">
        <v>0</v>
      </c>
      <c r="M50" s="52">
        <v>0</v>
      </c>
      <c r="N50" s="52">
        <v>84128795.099999994</v>
      </c>
      <c r="O50" s="52">
        <v>45000000</v>
      </c>
      <c r="P50" s="52">
        <f t="shared" si="3"/>
        <v>129128795.09999999</v>
      </c>
      <c r="Q50" s="28" t="s">
        <v>69</v>
      </c>
      <c r="R50" s="28" t="s">
        <v>75</v>
      </c>
      <c r="S50" s="28" t="s">
        <v>103</v>
      </c>
      <c r="T50" s="19"/>
    </row>
    <row r="51" spans="1:20" s="33" customFormat="1" ht="67.5" x14ac:dyDescent="0.3">
      <c r="A51" s="35" t="s">
        <v>640</v>
      </c>
      <c r="B51" s="35" t="s">
        <v>641</v>
      </c>
      <c r="C51" s="35" t="s">
        <v>648</v>
      </c>
      <c r="D51" s="35" t="s">
        <v>18</v>
      </c>
      <c r="E51" s="35" t="s">
        <v>105</v>
      </c>
      <c r="F51" s="35" t="s">
        <v>107</v>
      </c>
      <c r="G51" s="35" t="s">
        <v>529</v>
      </c>
      <c r="H51" s="35" t="s">
        <v>133</v>
      </c>
      <c r="I51" s="30">
        <v>1480</v>
      </c>
      <c r="J51" s="30">
        <v>0</v>
      </c>
      <c r="K51" s="30">
        <v>1480</v>
      </c>
      <c r="L51" s="52">
        <v>0</v>
      </c>
      <c r="M51" s="52">
        <v>0</v>
      </c>
      <c r="N51" s="52">
        <v>0</v>
      </c>
      <c r="O51" s="52">
        <v>0</v>
      </c>
      <c r="P51" s="52">
        <f t="shared" ref="P51:P58" si="4">L51+N51+O51</f>
        <v>0</v>
      </c>
      <c r="Q51" s="28" t="s">
        <v>82</v>
      </c>
      <c r="R51" s="28" t="s">
        <v>82</v>
      </c>
      <c r="S51" s="28" t="s">
        <v>82</v>
      </c>
      <c r="T51" s="19" t="s">
        <v>70</v>
      </c>
    </row>
    <row r="52" spans="1:20" s="33" customFormat="1" ht="67.5" x14ac:dyDescent="0.3">
      <c r="A52" s="35" t="s">
        <v>640</v>
      </c>
      <c r="B52" s="35" t="s">
        <v>641</v>
      </c>
      <c r="C52" s="35" t="s">
        <v>648</v>
      </c>
      <c r="D52" s="35" t="s">
        <v>18</v>
      </c>
      <c r="E52" s="35" t="s">
        <v>105</v>
      </c>
      <c r="F52" s="35" t="s">
        <v>108</v>
      </c>
      <c r="G52" s="35" t="s">
        <v>530</v>
      </c>
      <c r="H52" s="35" t="s">
        <v>134</v>
      </c>
      <c r="I52" s="30">
        <v>180</v>
      </c>
      <c r="J52" s="30">
        <v>0</v>
      </c>
      <c r="K52" s="30">
        <v>180</v>
      </c>
      <c r="L52" s="52">
        <v>0</v>
      </c>
      <c r="M52" s="52">
        <v>0</v>
      </c>
      <c r="N52" s="52">
        <v>0</v>
      </c>
      <c r="O52" s="52">
        <v>0</v>
      </c>
      <c r="P52" s="52">
        <f t="shared" si="4"/>
        <v>0</v>
      </c>
      <c r="Q52" s="28" t="s">
        <v>82</v>
      </c>
      <c r="R52" s="28" t="s">
        <v>82</v>
      </c>
      <c r="S52" s="28" t="s">
        <v>82</v>
      </c>
      <c r="T52" s="19" t="s">
        <v>70</v>
      </c>
    </row>
    <row r="53" spans="1:20" s="33" customFormat="1" ht="67.5" x14ac:dyDescent="0.3">
      <c r="A53" s="35" t="s">
        <v>640</v>
      </c>
      <c r="B53" s="35" t="s">
        <v>641</v>
      </c>
      <c r="C53" s="35" t="s">
        <v>648</v>
      </c>
      <c r="D53" s="35" t="s">
        <v>18</v>
      </c>
      <c r="E53" s="35" t="s">
        <v>105</v>
      </c>
      <c r="F53" s="35" t="s">
        <v>108</v>
      </c>
      <c r="G53" s="35" t="s">
        <v>531</v>
      </c>
      <c r="H53" s="35" t="s">
        <v>134</v>
      </c>
      <c r="I53" s="30">
        <v>200</v>
      </c>
      <c r="J53" s="30">
        <v>0</v>
      </c>
      <c r="K53" s="30">
        <v>200</v>
      </c>
      <c r="L53" s="52">
        <v>0</v>
      </c>
      <c r="M53" s="52">
        <v>0</v>
      </c>
      <c r="N53" s="52">
        <v>0</v>
      </c>
      <c r="O53" s="52">
        <v>0</v>
      </c>
      <c r="P53" s="52">
        <f t="shared" si="4"/>
        <v>0</v>
      </c>
      <c r="Q53" s="28" t="s">
        <v>82</v>
      </c>
      <c r="R53" s="28" t="s">
        <v>82</v>
      </c>
      <c r="S53" s="28" t="s">
        <v>82</v>
      </c>
      <c r="T53" s="19" t="s">
        <v>70</v>
      </c>
    </row>
    <row r="54" spans="1:20" s="33" customFormat="1" ht="67.5" x14ac:dyDescent="0.3">
      <c r="A54" s="35" t="s">
        <v>640</v>
      </c>
      <c r="B54" s="35" t="s">
        <v>641</v>
      </c>
      <c r="C54" s="35" t="s">
        <v>648</v>
      </c>
      <c r="D54" s="35" t="s">
        <v>18</v>
      </c>
      <c r="E54" s="35" t="s">
        <v>105</v>
      </c>
      <c r="F54" s="35" t="s">
        <v>107</v>
      </c>
      <c r="G54" s="35" t="s">
        <v>532</v>
      </c>
      <c r="H54" s="35" t="s">
        <v>134</v>
      </c>
      <c r="I54" s="30">
        <v>250</v>
      </c>
      <c r="J54" s="30">
        <v>0</v>
      </c>
      <c r="K54" s="30">
        <v>250</v>
      </c>
      <c r="L54" s="52">
        <v>0</v>
      </c>
      <c r="M54" s="52">
        <v>0</v>
      </c>
      <c r="N54" s="52">
        <v>0</v>
      </c>
      <c r="O54" s="52">
        <v>0</v>
      </c>
      <c r="P54" s="52">
        <f t="shared" si="4"/>
        <v>0</v>
      </c>
      <c r="Q54" s="28" t="s">
        <v>82</v>
      </c>
      <c r="R54" s="28" t="s">
        <v>82</v>
      </c>
      <c r="S54" s="28" t="s">
        <v>82</v>
      </c>
      <c r="T54" s="19" t="s">
        <v>70</v>
      </c>
    </row>
    <row r="55" spans="1:20" s="33" customFormat="1" ht="67.5" x14ac:dyDescent="0.3">
      <c r="A55" s="35" t="s">
        <v>640</v>
      </c>
      <c r="B55" s="35" t="s">
        <v>641</v>
      </c>
      <c r="C55" s="35" t="s">
        <v>648</v>
      </c>
      <c r="D55" s="35" t="s">
        <v>18</v>
      </c>
      <c r="E55" s="35" t="s">
        <v>105</v>
      </c>
      <c r="F55" s="35" t="s">
        <v>109</v>
      </c>
      <c r="G55" s="35" t="s">
        <v>528</v>
      </c>
      <c r="H55" s="35" t="s">
        <v>135</v>
      </c>
      <c r="I55" s="30">
        <v>700</v>
      </c>
      <c r="J55" s="30">
        <v>0</v>
      </c>
      <c r="K55" s="30">
        <v>700</v>
      </c>
      <c r="L55" s="52">
        <v>0</v>
      </c>
      <c r="M55" s="52">
        <v>0</v>
      </c>
      <c r="N55" s="52">
        <v>0</v>
      </c>
      <c r="O55" s="52">
        <v>0</v>
      </c>
      <c r="P55" s="52">
        <f t="shared" si="4"/>
        <v>0</v>
      </c>
      <c r="Q55" s="28" t="s">
        <v>82</v>
      </c>
      <c r="R55" s="28" t="s">
        <v>82</v>
      </c>
      <c r="S55" s="28" t="s">
        <v>82</v>
      </c>
      <c r="T55" s="19" t="s">
        <v>70</v>
      </c>
    </row>
    <row r="56" spans="1:20" s="33" customFormat="1" ht="67.5" x14ac:dyDescent="0.3">
      <c r="A56" s="35" t="s">
        <v>640</v>
      </c>
      <c r="B56" s="35" t="s">
        <v>641</v>
      </c>
      <c r="C56" s="35" t="s">
        <v>648</v>
      </c>
      <c r="D56" s="35" t="s">
        <v>18</v>
      </c>
      <c r="E56" s="35" t="s">
        <v>105</v>
      </c>
      <c r="F56" s="35" t="s">
        <v>110</v>
      </c>
      <c r="G56" s="35" t="s">
        <v>533</v>
      </c>
      <c r="H56" s="35" t="s">
        <v>136</v>
      </c>
      <c r="I56" s="30">
        <v>65</v>
      </c>
      <c r="J56" s="30">
        <v>0</v>
      </c>
      <c r="K56" s="30">
        <v>65</v>
      </c>
      <c r="L56" s="52">
        <v>0</v>
      </c>
      <c r="M56" s="52">
        <v>0</v>
      </c>
      <c r="N56" s="52">
        <v>0</v>
      </c>
      <c r="O56" s="52">
        <v>0</v>
      </c>
      <c r="P56" s="52">
        <f t="shared" si="4"/>
        <v>0</v>
      </c>
      <c r="Q56" s="28" t="s">
        <v>82</v>
      </c>
      <c r="R56" s="28" t="s">
        <v>82</v>
      </c>
      <c r="S56" s="28" t="s">
        <v>82</v>
      </c>
      <c r="T56" s="19" t="s">
        <v>70</v>
      </c>
    </row>
    <row r="57" spans="1:20" s="33" customFormat="1" ht="67.5" x14ac:dyDescent="0.3">
      <c r="A57" s="35" t="s">
        <v>640</v>
      </c>
      <c r="B57" s="35" t="s">
        <v>641</v>
      </c>
      <c r="C57" s="35" t="s">
        <v>648</v>
      </c>
      <c r="D57" s="35" t="s">
        <v>18</v>
      </c>
      <c r="E57" s="35" t="s">
        <v>105</v>
      </c>
      <c r="F57" s="35" t="s">
        <v>110</v>
      </c>
      <c r="G57" s="35" t="s">
        <v>532</v>
      </c>
      <c r="H57" s="35" t="s">
        <v>137</v>
      </c>
      <c r="I57" s="30">
        <v>55</v>
      </c>
      <c r="J57" s="30">
        <v>0</v>
      </c>
      <c r="K57" s="30">
        <v>55</v>
      </c>
      <c r="L57" s="52">
        <v>0</v>
      </c>
      <c r="M57" s="52">
        <v>0</v>
      </c>
      <c r="N57" s="52">
        <v>0</v>
      </c>
      <c r="O57" s="52">
        <v>0</v>
      </c>
      <c r="P57" s="52">
        <f t="shared" si="4"/>
        <v>0</v>
      </c>
      <c r="Q57" s="28" t="s">
        <v>82</v>
      </c>
      <c r="R57" s="28" t="s">
        <v>82</v>
      </c>
      <c r="S57" s="28" t="s">
        <v>82</v>
      </c>
      <c r="T57" s="19" t="s">
        <v>70</v>
      </c>
    </row>
    <row r="58" spans="1:20" s="33" customFormat="1" ht="67.5" x14ac:dyDescent="0.3">
      <c r="A58" s="35" t="s">
        <v>640</v>
      </c>
      <c r="B58" s="35" t="s">
        <v>641</v>
      </c>
      <c r="C58" s="35" t="s">
        <v>648</v>
      </c>
      <c r="D58" s="35" t="s">
        <v>18</v>
      </c>
      <c r="E58" s="35" t="s">
        <v>105</v>
      </c>
      <c r="F58" s="35" t="s">
        <v>111</v>
      </c>
      <c r="G58" s="35" t="s">
        <v>534</v>
      </c>
      <c r="H58" s="35" t="s">
        <v>138</v>
      </c>
      <c r="I58" s="30">
        <v>40</v>
      </c>
      <c r="J58" s="30">
        <v>0</v>
      </c>
      <c r="K58" s="30">
        <v>40</v>
      </c>
      <c r="L58" s="52">
        <v>0</v>
      </c>
      <c r="M58" s="52">
        <v>0</v>
      </c>
      <c r="N58" s="52">
        <v>0</v>
      </c>
      <c r="O58" s="52">
        <v>0</v>
      </c>
      <c r="P58" s="52">
        <f t="shared" si="4"/>
        <v>0</v>
      </c>
      <c r="Q58" s="28" t="s">
        <v>82</v>
      </c>
      <c r="R58" s="28" t="s">
        <v>82</v>
      </c>
      <c r="S58" s="28" t="s">
        <v>82</v>
      </c>
      <c r="T58" s="19" t="s">
        <v>70</v>
      </c>
    </row>
    <row r="59" spans="1:20" s="33" customFormat="1" ht="67.5" x14ac:dyDescent="0.3">
      <c r="A59" s="35" t="s">
        <v>640</v>
      </c>
      <c r="B59" s="35" t="s">
        <v>641</v>
      </c>
      <c r="C59" s="35" t="s">
        <v>648</v>
      </c>
      <c r="D59" s="35" t="s">
        <v>18</v>
      </c>
      <c r="E59" s="35" t="s">
        <v>105</v>
      </c>
      <c r="F59" s="35" t="s">
        <v>112</v>
      </c>
      <c r="G59" s="35" t="s">
        <v>535</v>
      </c>
      <c r="H59" s="35" t="s">
        <v>139</v>
      </c>
      <c r="I59" s="30">
        <v>756</v>
      </c>
      <c r="J59" s="30">
        <v>150</v>
      </c>
      <c r="K59" s="30">
        <v>606</v>
      </c>
      <c r="L59" s="52">
        <v>126418305</v>
      </c>
      <c r="M59" s="52">
        <v>73053760</v>
      </c>
      <c r="N59" s="52">
        <v>255875598</v>
      </c>
      <c r="O59" s="52">
        <v>0</v>
      </c>
      <c r="P59" s="52">
        <f t="shared" si="3"/>
        <v>382293903</v>
      </c>
      <c r="Q59" s="28" t="s">
        <v>69</v>
      </c>
      <c r="R59" s="28" t="s">
        <v>68</v>
      </c>
      <c r="S59" s="28" t="s">
        <v>71</v>
      </c>
      <c r="T59" s="19" t="s">
        <v>70</v>
      </c>
    </row>
    <row r="60" spans="1:20" s="33" customFormat="1" ht="81" x14ac:dyDescent="0.3">
      <c r="A60" s="35" t="s">
        <v>640</v>
      </c>
      <c r="B60" s="35" t="s">
        <v>641</v>
      </c>
      <c r="C60" s="35" t="s">
        <v>648</v>
      </c>
      <c r="D60" s="35" t="s">
        <v>18</v>
      </c>
      <c r="E60" s="35" t="s">
        <v>105</v>
      </c>
      <c r="F60" s="35" t="s">
        <v>113</v>
      </c>
      <c r="G60" s="35" t="s">
        <v>536</v>
      </c>
      <c r="H60" s="35" t="s">
        <v>140</v>
      </c>
      <c r="I60" s="30">
        <v>15</v>
      </c>
      <c r="J60" s="30">
        <v>5</v>
      </c>
      <c r="K60" s="30">
        <v>10</v>
      </c>
      <c r="L60" s="52">
        <v>6455975</v>
      </c>
      <c r="M60" s="52">
        <v>7024400</v>
      </c>
      <c r="N60" s="52">
        <v>0</v>
      </c>
      <c r="O60" s="52">
        <v>0</v>
      </c>
      <c r="P60" s="52">
        <f t="shared" si="3"/>
        <v>6455975</v>
      </c>
      <c r="Q60" s="28" t="s">
        <v>69</v>
      </c>
      <c r="R60" s="28" t="s">
        <v>68</v>
      </c>
      <c r="S60" s="28" t="s">
        <v>67</v>
      </c>
      <c r="T60" s="19" t="s">
        <v>70</v>
      </c>
    </row>
    <row r="61" spans="1:20" s="33" customFormat="1" ht="67.5" x14ac:dyDescent="0.3">
      <c r="A61" s="35" t="s">
        <v>640</v>
      </c>
      <c r="B61" s="35" t="s">
        <v>641</v>
      </c>
      <c r="C61" s="35" t="s">
        <v>648</v>
      </c>
      <c r="D61" s="35" t="s">
        <v>18</v>
      </c>
      <c r="E61" s="35" t="s">
        <v>105</v>
      </c>
      <c r="F61" s="35" t="s">
        <v>114</v>
      </c>
      <c r="G61" s="35" t="s">
        <v>537</v>
      </c>
      <c r="H61" s="35" t="s">
        <v>141</v>
      </c>
      <c r="I61" s="30">
        <v>6</v>
      </c>
      <c r="J61" s="30">
        <v>0</v>
      </c>
      <c r="K61" s="30">
        <v>6</v>
      </c>
      <c r="L61" s="52">
        <v>0</v>
      </c>
      <c r="M61" s="52">
        <v>0</v>
      </c>
      <c r="N61" s="52">
        <v>0</v>
      </c>
      <c r="O61" s="52">
        <v>0</v>
      </c>
      <c r="P61" s="52">
        <f t="shared" si="3"/>
        <v>0</v>
      </c>
      <c r="Q61" s="28" t="s">
        <v>82</v>
      </c>
      <c r="R61" s="28" t="s">
        <v>82</v>
      </c>
      <c r="S61" s="28" t="s">
        <v>82</v>
      </c>
      <c r="T61" s="19" t="s">
        <v>70</v>
      </c>
    </row>
    <row r="62" spans="1:20" s="33" customFormat="1" ht="67.5" x14ac:dyDescent="0.3">
      <c r="A62" s="35" t="s">
        <v>640</v>
      </c>
      <c r="B62" s="35" t="s">
        <v>641</v>
      </c>
      <c r="C62" s="35" t="s">
        <v>648</v>
      </c>
      <c r="D62" s="35" t="s">
        <v>18</v>
      </c>
      <c r="E62" s="35" t="s">
        <v>105</v>
      </c>
      <c r="F62" s="35" t="s">
        <v>115</v>
      </c>
      <c r="G62" s="35" t="s">
        <v>538</v>
      </c>
      <c r="H62" s="35" t="s">
        <v>142</v>
      </c>
      <c r="I62" s="30">
        <v>7</v>
      </c>
      <c r="J62" s="30">
        <v>4</v>
      </c>
      <c r="K62" s="30">
        <v>3</v>
      </c>
      <c r="L62" s="52">
        <v>1633434</v>
      </c>
      <c r="M62" s="52">
        <v>2809760</v>
      </c>
      <c r="N62" s="52">
        <v>0</v>
      </c>
      <c r="O62" s="52">
        <v>0</v>
      </c>
      <c r="P62" s="52">
        <f t="shared" si="3"/>
        <v>1633434</v>
      </c>
      <c r="Q62" s="28" t="s">
        <v>69</v>
      </c>
      <c r="R62" s="28" t="s">
        <v>75</v>
      </c>
      <c r="S62" s="28" t="s">
        <v>74</v>
      </c>
      <c r="T62" s="19" t="s">
        <v>70</v>
      </c>
    </row>
    <row r="63" spans="1:20" s="33" customFormat="1" ht="67.5" x14ac:dyDescent="0.3">
      <c r="A63" s="35" t="s">
        <v>640</v>
      </c>
      <c r="B63" s="35" t="s">
        <v>641</v>
      </c>
      <c r="C63" s="35" t="s">
        <v>648</v>
      </c>
      <c r="D63" s="35" t="s">
        <v>18</v>
      </c>
      <c r="E63" s="35" t="s">
        <v>105</v>
      </c>
      <c r="F63" s="35" t="s">
        <v>116</v>
      </c>
      <c r="G63" s="35" t="s">
        <v>539</v>
      </c>
      <c r="H63" s="35" t="s">
        <v>143</v>
      </c>
      <c r="I63" s="30">
        <v>259</v>
      </c>
      <c r="J63" s="30">
        <v>0</v>
      </c>
      <c r="K63" s="30">
        <v>259</v>
      </c>
      <c r="L63" s="52">
        <v>0</v>
      </c>
      <c r="M63" s="52">
        <v>0</v>
      </c>
      <c r="N63" s="52">
        <v>0</v>
      </c>
      <c r="O63" s="52">
        <v>0</v>
      </c>
      <c r="P63" s="52">
        <f t="shared" si="3"/>
        <v>0</v>
      </c>
      <c r="Q63" s="28" t="s">
        <v>69</v>
      </c>
      <c r="R63" s="28" t="s">
        <v>79</v>
      </c>
      <c r="S63" s="28" t="s">
        <v>78</v>
      </c>
      <c r="T63" s="19" t="s">
        <v>70</v>
      </c>
    </row>
    <row r="64" spans="1:20" s="33" customFormat="1" ht="67.5" x14ac:dyDescent="0.3">
      <c r="A64" s="35" t="s">
        <v>640</v>
      </c>
      <c r="B64" s="35" t="s">
        <v>641</v>
      </c>
      <c r="C64" s="35" t="s">
        <v>648</v>
      </c>
      <c r="D64" s="35" t="s">
        <v>18</v>
      </c>
      <c r="E64" s="35" t="s">
        <v>105</v>
      </c>
      <c r="F64" s="35" t="s">
        <v>117</v>
      </c>
      <c r="G64" s="35" t="s">
        <v>540</v>
      </c>
      <c r="H64" s="35" t="s">
        <v>144</v>
      </c>
      <c r="I64" s="30">
        <v>800</v>
      </c>
      <c r="J64" s="30">
        <v>0</v>
      </c>
      <c r="K64" s="30">
        <v>800</v>
      </c>
      <c r="L64" s="52">
        <v>0</v>
      </c>
      <c r="M64" s="52">
        <v>0</v>
      </c>
      <c r="N64" s="52">
        <v>0</v>
      </c>
      <c r="O64" s="52">
        <v>0</v>
      </c>
      <c r="P64" s="52">
        <f>L64+N64+O64</f>
        <v>0</v>
      </c>
      <c r="Q64" s="28" t="s">
        <v>82</v>
      </c>
      <c r="R64" s="28" t="s">
        <v>82</v>
      </c>
      <c r="S64" s="28" t="s">
        <v>82</v>
      </c>
      <c r="T64" s="19" t="s">
        <v>70</v>
      </c>
    </row>
    <row r="65" spans="1:20" s="33" customFormat="1" ht="67.5" x14ac:dyDescent="0.3">
      <c r="A65" s="35" t="s">
        <v>640</v>
      </c>
      <c r="B65" s="35" t="s">
        <v>641</v>
      </c>
      <c r="C65" s="35" t="s">
        <v>648</v>
      </c>
      <c r="D65" s="35" t="s">
        <v>18</v>
      </c>
      <c r="E65" s="35" t="s">
        <v>105</v>
      </c>
      <c r="F65" s="35" t="s">
        <v>118</v>
      </c>
      <c r="G65" s="35" t="s">
        <v>541</v>
      </c>
      <c r="H65" s="35" t="s">
        <v>145</v>
      </c>
      <c r="I65" s="30">
        <v>9</v>
      </c>
      <c r="J65" s="30">
        <v>5</v>
      </c>
      <c r="K65" s="30">
        <v>4</v>
      </c>
      <c r="L65" s="52">
        <v>17176132.5</v>
      </c>
      <c r="M65" s="52">
        <v>10536600</v>
      </c>
      <c r="N65" s="52">
        <v>42645933</v>
      </c>
      <c r="O65" s="52">
        <v>0</v>
      </c>
      <c r="P65" s="52">
        <f t="shared" si="3"/>
        <v>59822065.5</v>
      </c>
      <c r="Q65" s="28" t="s">
        <v>69</v>
      </c>
      <c r="R65" s="28" t="s">
        <v>68</v>
      </c>
      <c r="S65" s="28" t="s">
        <v>71</v>
      </c>
      <c r="T65" s="19" t="s">
        <v>70</v>
      </c>
    </row>
    <row r="66" spans="1:20" s="33" customFormat="1" ht="67.5" x14ac:dyDescent="0.3">
      <c r="A66" s="35" t="s">
        <v>640</v>
      </c>
      <c r="B66" s="35" t="s">
        <v>641</v>
      </c>
      <c r="C66" s="35" t="s">
        <v>648</v>
      </c>
      <c r="D66" s="35" t="s">
        <v>18</v>
      </c>
      <c r="E66" s="35" t="s">
        <v>105</v>
      </c>
      <c r="F66" s="35" t="s">
        <v>119</v>
      </c>
      <c r="G66" s="35" t="s">
        <v>542</v>
      </c>
      <c r="H66" s="35" t="s">
        <v>146</v>
      </c>
      <c r="I66" s="30">
        <v>1</v>
      </c>
      <c r="J66" s="30">
        <v>1</v>
      </c>
      <c r="K66" s="30">
        <v>0</v>
      </c>
      <c r="L66" s="52">
        <v>786717</v>
      </c>
      <c r="M66" s="52">
        <v>1404880</v>
      </c>
      <c r="N66" s="52">
        <v>42645933</v>
      </c>
      <c r="O66" s="52">
        <v>0</v>
      </c>
      <c r="P66" s="52">
        <f t="shared" si="3"/>
        <v>43432650</v>
      </c>
      <c r="Q66" s="28" t="s">
        <v>69</v>
      </c>
      <c r="R66" s="28" t="s">
        <v>68</v>
      </c>
      <c r="S66" s="28" t="s">
        <v>71</v>
      </c>
      <c r="T66" s="19" t="s">
        <v>70</v>
      </c>
    </row>
    <row r="67" spans="1:20" s="33" customFormat="1" ht="67.5" x14ac:dyDescent="0.3">
      <c r="A67" s="35" t="s">
        <v>640</v>
      </c>
      <c r="B67" s="35" t="s">
        <v>641</v>
      </c>
      <c r="C67" s="35" t="s">
        <v>648</v>
      </c>
      <c r="D67" s="35" t="s">
        <v>18</v>
      </c>
      <c r="E67" s="35" t="s">
        <v>105</v>
      </c>
      <c r="F67" s="35" t="s">
        <v>120</v>
      </c>
      <c r="G67" s="35" t="s">
        <v>543</v>
      </c>
      <c r="H67" s="35" t="s">
        <v>147</v>
      </c>
      <c r="I67" s="30">
        <v>1</v>
      </c>
      <c r="J67" s="30">
        <v>1</v>
      </c>
      <c r="K67" s="30">
        <v>0</v>
      </c>
      <c r="L67" s="52">
        <v>786717</v>
      </c>
      <c r="M67" s="52">
        <v>1404880</v>
      </c>
      <c r="N67" s="52">
        <v>0</v>
      </c>
      <c r="O67" s="52">
        <v>0</v>
      </c>
      <c r="P67" s="52">
        <f t="shared" si="3"/>
        <v>786717</v>
      </c>
      <c r="Q67" s="28" t="s">
        <v>69</v>
      </c>
      <c r="R67" s="28" t="s">
        <v>68</v>
      </c>
      <c r="S67" s="28" t="s">
        <v>71</v>
      </c>
      <c r="T67" s="19" t="s">
        <v>70</v>
      </c>
    </row>
    <row r="68" spans="1:20" s="33" customFormat="1" ht="67.5" x14ac:dyDescent="0.3">
      <c r="A68" s="35" t="s">
        <v>640</v>
      </c>
      <c r="B68" s="35" t="s">
        <v>641</v>
      </c>
      <c r="C68" s="35" t="s">
        <v>648</v>
      </c>
      <c r="D68" s="35" t="s">
        <v>18</v>
      </c>
      <c r="E68" s="35" t="s">
        <v>105</v>
      </c>
      <c r="F68" s="35" t="s">
        <v>121</v>
      </c>
      <c r="G68" s="35" t="s">
        <v>544</v>
      </c>
      <c r="H68" s="35" t="s">
        <v>148</v>
      </c>
      <c r="I68" s="30">
        <v>1</v>
      </c>
      <c r="J68" s="30">
        <v>1</v>
      </c>
      <c r="K68" s="30">
        <v>0</v>
      </c>
      <c r="L68" s="52">
        <v>786717</v>
      </c>
      <c r="M68" s="52">
        <v>1404880</v>
      </c>
      <c r="N68" s="52">
        <v>0</v>
      </c>
      <c r="O68" s="52">
        <v>0</v>
      </c>
      <c r="P68" s="52">
        <f t="shared" si="3"/>
        <v>786717</v>
      </c>
      <c r="Q68" s="28" t="s">
        <v>69</v>
      </c>
      <c r="R68" s="28" t="s">
        <v>68</v>
      </c>
      <c r="S68" s="28" t="s">
        <v>71</v>
      </c>
      <c r="T68" s="19" t="s">
        <v>70</v>
      </c>
    </row>
    <row r="69" spans="1:20" s="33" customFormat="1" ht="67.5" x14ac:dyDescent="0.3">
      <c r="A69" s="35" t="s">
        <v>640</v>
      </c>
      <c r="B69" s="35" t="s">
        <v>641</v>
      </c>
      <c r="C69" s="35" t="s">
        <v>648</v>
      </c>
      <c r="D69" s="35" t="s">
        <v>18</v>
      </c>
      <c r="E69" s="35" t="s">
        <v>105</v>
      </c>
      <c r="F69" s="35" t="s">
        <v>122</v>
      </c>
      <c r="G69" s="35" t="s">
        <v>545</v>
      </c>
      <c r="H69" s="35" t="s">
        <v>149</v>
      </c>
      <c r="I69" s="30">
        <v>4</v>
      </c>
      <c r="J69" s="30">
        <v>2</v>
      </c>
      <c r="K69" s="30">
        <v>2</v>
      </c>
      <c r="L69" s="52">
        <v>1573434</v>
      </c>
      <c r="M69" s="52">
        <v>2809760</v>
      </c>
      <c r="N69" s="52">
        <v>0</v>
      </c>
      <c r="O69" s="52">
        <v>0</v>
      </c>
      <c r="P69" s="52">
        <f t="shared" si="3"/>
        <v>1573434</v>
      </c>
      <c r="Q69" s="28" t="s">
        <v>69</v>
      </c>
      <c r="R69" s="28" t="s">
        <v>68</v>
      </c>
      <c r="S69" s="28" t="s">
        <v>71</v>
      </c>
      <c r="T69" s="19" t="s">
        <v>70</v>
      </c>
    </row>
    <row r="70" spans="1:20" s="33" customFormat="1" ht="67.5" x14ac:dyDescent="0.3">
      <c r="A70" s="35" t="s">
        <v>640</v>
      </c>
      <c r="B70" s="35" t="s">
        <v>641</v>
      </c>
      <c r="C70" s="35" t="s">
        <v>648</v>
      </c>
      <c r="D70" s="35" t="s">
        <v>18</v>
      </c>
      <c r="E70" s="35" t="s">
        <v>105</v>
      </c>
      <c r="F70" s="35" t="s">
        <v>123</v>
      </c>
      <c r="G70" s="35" t="s">
        <v>546</v>
      </c>
      <c r="H70" s="35" t="s">
        <v>150</v>
      </c>
      <c r="I70" s="30">
        <v>42</v>
      </c>
      <c r="J70" s="30">
        <v>17</v>
      </c>
      <c r="K70" s="30">
        <v>25</v>
      </c>
      <c r="L70" s="52">
        <v>13374189</v>
      </c>
      <c r="M70" s="52">
        <v>23882960</v>
      </c>
      <c r="N70" s="52">
        <v>0</v>
      </c>
      <c r="O70" s="52">
        <v>0</v>
      </c>
      <c r="P70" s="52">
        <f t="shared" si="3"/>
        <v>13374189</v>
      </c>
      <c r="Q70" s="28" t="s">
        <v>69</v>
      </c>
      <c r="R70" s="28" t="s">
        <v>75</v>
      </c>
      <c r="S70" s="28" t="s">
        <v>74</v>
      </c>
      <c r="T70" s="19" t="s">
        <v>70</v>
      </c>
    </row>
    <row r="71" spans="1:20" s="33" customFormat="1" ht="67.5" x14ac:dyDescent="0.3">
      <c r="A71" s="35" t="s">
        <v>640</v>
      </c>
      <c r="B71" s="35" t="s">
        <v>641</v>
      </c>
      <c r="C71" s="35" t="s">
        <v>647</v>
      </c>
      <c r="D71" s="35" t="s">
        <v>18</v>
      </c>
      <c r="E71" s="35" t="s">
        <v>105</v>
      </c>
      <c r="F71" s="35" t="s">
        <v>91</v>
      </c>
      <c r="G71" s="35" t="s">
        <v>547</v>
      </c>
      <c r="H71" s="35" t="s">
        <v>151</v>
      </c>
      <c r="I71" s="30">
        <v>3175</v>
      </c>
      <c r="J71" s="30">
        <v>0</v>
      </c>
      <c r="K71" s="30">
        <v>3175</v>
      </c>
      <c r="L71" s="52">
        <v>0</v>
      </c>
      <c r="M71" s="52">
        <v>0</v>
      </c>
      <c r="N71" s="52">
        <v>596784601.79999995</v>
      </c>
      <c r="O71" s="52">
        <v>0</v>
      </c>
      <c r="P71" s="52">
        <f t="shared" si="3"/>
        <v>596784601.79999995</v>
      </c>
      <c r="Q71" s="28" t="s">
        <v>69</v>
      </c>
      <c r="R71" s="28" t="s">
        <v>79</v>
      </c>
      <c r="S71" s="28" t="s">
        <v>78</v>
      </c>
      <c r="T71" s="19" t="s">
        <v>70</v>
      </c>
    </row>
    <row r="72" spans="1:20" s="33" customFormat="1" ht="67.5" x14ac:dyDescent="0.3">
      <c r="A72" s="35" t="s">
        <v>640</v>
      </c>
      <c r="B72" s="35" t="s">
        <v>641</v>
      </c>
      <c r="C72" s="35" t="s">
        <v>647</v>
      </c>
      <c r="D72" s="35" t="s">
        <v>18</v>
      </c>
      <c r="E72" s="35" t="s">
        <v>105</v>
      </c>
      <c r="F72" s="35" t="s">
        <v>91</v>
      </c>
      <c r="G72" s="35" t="s">
        <v>548</v>
      </c>
      <c r="H72" s="35" t="s">
        <v>151</v>
      </c>
      <c r="I72" s="30">
        <v>700</v>
      </c>
      <c r="J72" s="30">
        <v>0</v>
      </c>
      <c r="K72" s="30">
        <v>700</v>
      </c>
      <c r="L72" s="52">
        <v>0</v>
      </c>
      <c r="M72" s="52">
        <v>0</v>
      </c>
      <c r="N72" s="52">
        <v>0</v>
      </c>
      <c r="O72" s="52">
        <v>0</v>
      </c>
      <c r="P72" s="52">
        <f t="shared" si="3"/>
        <v>0</v>
      </c>
      <c r="Q72" s="28" t="s">
        <v>69</v>
      </c>
      <c r="R72" s="28" t="s">
        <v>79</v>
      </c>
      <c r="S72" s="28" t="s">
        <v>78</v>
      </c>
      <c r="T72" s="19" t="s">
        <v>70</v>
      </c>
    </row>
    <row r="73" spans="1:20" s="33" customFormat="1" ht="67.5" x14ac:dyDescent="0.3">
      <c r="A73" s="35" t="s">
        <v>640</v>
      </c>
      <c r="B73" s="35" t="s">
        <v>641</v>
      </c>
      <c r="C73" s="35" t="s">
        <v>647</v>
      </c>
      <c r="D73" s="35" t="s">
        <v>18</v>
      </c>
      <c r="E73" s="35" t="s">
        <v>105</v>
      </c>
      <c r="F73" s="35" t="s">
        <v>27</v>
      </c>
      <c r="G73" s="35" t="s">
        <v>549</v>
      </c>
      <c r="H73" s="35" t="s">
        <v>151</v>
      </c>
      <c r="I73" s="30">
        <v>2316</v>
      </c>
      <c r="J73" s="30">
        <v>0</v>
      </c>
      <c r="K73" s="30">
        <v>2316</v>
      </c>
      <c r="L73" s="52">
        <v>0</v>
      </c>
      <c r="M73" s="52">
        <v>0</v>
      </c>
      <c r="N73" s="52">
        <v>304246425.29999995</v>
      </c>
      <c r="O73" s="52">
        <v>0</v>
      </c>
      <c r="P73" s="52">
        <f t="shared" si="3"/>
        <v>304246425.29999995</v>
      </c>
      <c r="Q73" s="28" t="s">
        <v>69</v>
      </c>
      <c r="R73" s="28" t="s">
        <v>79</v>
      </c>
      <c r="S73" s="28" t="s">
        <v>78</v>
      </c>
      <c r="T73" s="19" t="s">
        <v>70</v>
      </c>
    </row>
    <row r="74" spans="1:20" s="33" customFormat="1" ht="67.5" x14ac:dyDescent="0.3">
      <c r="A74" s="35" t="s">
        <v>640</v>
      </c>
      <c r="B74" s="35" t="s">
        <v>641</v>
      </c>
      <c r="C74" s="35" t="s">
        <v>647</v>
      </c>
      <c r="D74" s="35" t="s">
        <v>18</v>
      </c>
      <c r="E74" s="35" t="s">
        <v>105</v>
      </c>
      <c r="F74" s="35" t="s">
        <v>124</v>
      </c>
      <c r="G74" s="35" t="s">
        <v>550</v>
      </c>
      <c r="H74" s="35" t="s">
        <v>151</v>
      </c>
      <c r="I74" s="30">
        <v>6342</v>
      </c>
      <c r="J74" s="30">
        <v>0</v>
      </c>
      <c r="K74" s="30">
        <v>6342</v>
      </c>
      <c r="L74" s="52">
        <v>0</v>
      </c>
      <c r="M74" s="52">
        <v>0</v>
      </c>
      <c r="N74" s="52">
        <v>0</v>
      </c>
      <c r="O74" s="52">
        <v>0</v>
      </c>
      <c r="P74" s="52">
        <f t="shared" si="3"/>
        <v>0</v>
      </c>
      <c r="Q74" s="28" t="s">
        <v>69</v>
      </c>
      <c r="R74" s="28" t="s">
        <v>79</v>
      </c>
      <c r="S74" s="28" t="s">
        <v>78</v>
      </c>
      <c r="T74" s="19" t="s">
        <v>70</v>
      </c>
    </row>
    <row r="75" spans="1:20" s="33" customFormat="1" ht="67.5" x14ac:dyDescent="0.3">
      <c r="A75" s="35" t="s">
        <v>640</v>
      </c>
      <c r="B75" s="35" t="s">
        <v>641</v>
      </c>
      <c r="C75" s="35" t="s">
        <v>647</v>
      </c>
      <c r="D75" s="35" t="s">
        <v>18</v>
      </c>
      <c r="E75" s="35" t="s">
        <v>105</v>
      </c>
      <c r="F75" s="35" t="s">
        <v>125</v>
      </c>
      <c r="G75" s="35" t="s">
        <v>551</v>
      </c>
      <c r="H75" s="35" t="s">
        <v>151</v>
      </c>
      <c r="I75" s="30">
        <v>4660</v>
      </c>
      <c r="J75" s="30">
        <v>0</v>
      </c>
      <c r="K75" s="30">
        <v>4660</v>
      </c>
      <c r="L75" s="52">
        <v>0</v>
      </c>
      <c r="M75" s="52">
        <v>0</v>
      </c>
      <c r="N75" s="52">
        <v>0</v>
      </c>
      <c r="O75" s="52">
        <v>0</v>
      </c>
      <c r="P75" s="52">
        <f t="shared" si="3"/>
        <v>0</v>
      </c>
      <c r="Q75" s="28" t="s">
        <v>69</v>
      </c>
      <c r="R75" s="28" t="s">
        <v>79</v>
      </c>
      <c r="S75" s="28" t="s">
        <v>78</v>
      </c>
      <c r="T75" s="19" t="s">
        <v>70</v>
      </c>
    </row>
    <row r="76" spans="1:20" s="33" customFormat="1" ht="67.5" x14ac:dyDescent="0.3">
      <c r="A76" s="35" t="s">
        <v>640</v>
      </c>
      <c r="B76" s="35" t="s">
        <v>641</v>
      </c>
      <c r="C76" s="35" t="s">
        <v>647</v>
      </c>
      <c r="D76" s="35" t="s">
        <v>18</v>
      </c>
      <c r="E76" s="35" t="s">
        <v>105</v>
      </c>
      <c r="F76" s="35" t="s">
        <v>27</v>
      </c>
      <c r="G76" s="35" t="s">
        <v>552</v>
      </c>
      <c r="H76" s="35" t="s">
        <v>151</v>
      </c>
      <c r="I76" s="30">
        <v>2314</v>
      </c>
      <c r="J76" s="30">
        <v>0</v>
      </c>
      <c r="K76" s="30">
        <v>2314</v>
      </c>
      <c r="L76" s="52">
        <v>0</v>
      </c>
      <c r="M76" s="52">
        <v>0</v>
      </c>
      <c r="N76" s="52">
        <v>0</v>
      </c>
      <c r="O76" s="52">
        <v>0</v>
      </c>
      <c r="P76" s="52">
        <f t="shared" si="3"/>
        <v>0</v>
      </c>
      <c r="Q76" s="28" t="s">
        <v>69</v>
      </c>
      <c r="R76" s="28" t="s">
        <v>79</v>
      </c>
      <c r="S76" s="28" t="s">
        <v>78</v>
      </c>
      <c r="T76" s="19" t="s">
        <v>70</v>
      </c>
    </row>
    <row r="77" spans="1:20" s="33" customFormat="1" ht="67.5" x14ac:dyDescent="0.3">
      <c r="A77" s="35" t="s">
        <v>640</v>
      </c>
      <c r="B77" s="35" t="s">
        <v>641</v>
      </c>
      <c r="C77" s="35" t="s">
        <v>647</v>
      </c>
      <c r="D77" s="35" t="s">
        <v>18</v>
      </c>
      <c r="E77" s="35" t="s">
        <v>105</v>
      </c>
      <c r="F77" s="35" t="s">
        <v>126</v>
      </c>
      <c r="G77" s="35" t="s">
        <v>553</v>
      </c>
      <c r="H77" s="35" t="s">
        <v>152</v>
      </c>
      <c r="I77" s="30">
        <v>570</v>
      </c>
      <c r="J77" s="30">
        <v>0</v>
      </c>
      <c r="K77" s="30">
        <v>570</v>
      </c>
      <c r="L77" s="52">
        <v>0</v>
      </c>
      <c r="M77" s="52">
        <v>0</v>
      </c>
      <c r="N77" s="52">
        <v>0</v>
      </c>
      <c r="O77" s="52">
        <v>0</v>
      </c>
      <c r="P77" s="52">
        <f t="shared" si="3"/>
        <v>0</v>
      </c>
      <c r="Q77" s="28" t="s">
        <v>69</v>
      </c>
      <c r="R77" s="28" t="s">
        <v>79</v>
      </c>
      <c r="S77" s="28" t="s">
        <v>78</v>
      </c>
      <c r="T77" s="19" t="s">
        <v>70</v>
      </c>
    </row>
    <row r="78" spans="1:20" s="33" customFormat="1" ht="67.5" x14ac:dyDescent="0.3">
      <c r="A78" s="35" t="s">
        <v>640</v>
      </c>
      <c r="B78" s="35" t="s">
        <v>641</v>
      </c>
      <c r="C78" s="35" t="s">
        <v>647</v>
      </c>
      <c r="D78" s="35" t="s">
        <v>18</v>
      </c>
      <c r="E78" s="35" t="s">
        <v>105</v>
      </c>
      <c r="F78" s="35" t="s">
        <v>127</v>
      </c>
      <c r="G78" s="35" t="s">
        <v>554</v>
      </c>
      <c r="H78" s="35" t="s">
        <v>153</v>
      </c>
      <c r="I78" s="30">
        <v>201</v>
      </c>
      <c r="J78" s="30">
        <v>0</v>
      </c>
      <c r="K78" s="30">
        <v>201</v>
      </c>
      <c r="L78" s="52">
        <v>0</v>
      </c>
      <c r="M78" s="52">
        <v>0</v>
      </c>
      <c r="N78" s="52">
        <v>0</v>
      </c>
      <c r="O78" s="52">
        <v>0</v>
      </c>
      <c r="P78" s="52">
        <f t="shared" si="3"/>
        <v>0</v>
      </c>
      <c r="Q78" s="28" t="s">
        <v>82</v>
      </c>
      <c r="R78" s="28" t="s">
        <v>82</v>
      </c>
      <c r="S78" s="28" t="s">
        <v>82</v>
      </c>
      <c r="T78" s="19" t="s">
        <v>70</v>
      </c>
    </row>
    <row r="79" spans="1:20" s="33" customFormat="1" ht="94.5" x14ac:dyDescent="0.3">
      <c r="A79" s="35" t="s">
        <v>640</v>
      </c>
      <c r="B79" s="35" t="s">
        <v>641</v>
      </c>
      <c r="C79" s="35" t="s">
        <v>647</v>
      </c>
      <c r="D79" s="35" t="s">
        <v>18</v>
      </c>
      <c r="E79" s="35" t="s">
        <v>105</v>
      </c>
      <c r="F79" s="35" t="s">
        <v>127</v>
      </c>
      <c r="G79" s="35" t="s">
        <v>555</v>
      </c>
      <c r="H79" s="35" t="s">
        <v>154</v>
      </c>
      <c r="I79" s="30">
        <v>16</v>
      </c>
      <c r="J79" s="30">
        <v>0</v>
      </c>
      <c r="K79" s="30">
        <v>16</v>
      </c>
      <c r="L79" s="52">
        <v>0</v>
      </c>
      <c r="M79" s="52">
        <v>0</v>
      </c>
      <c r="N79" s="52">
        <v>67640188</v>
      </c>
      <c r="O79" s="52">
        <v>144002097.82080001</v>
      </c>
      <c r="P79" s="52">
        <f t="shared" si="3"/>
        <v>211642285.82080001</v>
      </c>
      <c r="Q79" s="28" t="s">
        <v>69</v>
      </c>
      <c r="R79" s="28" t="s">
        <v>77</v>
      </c>
      <c r="S79" s="28" t="s">
        <v>76</v>
      </c>
      <c r="T79" s="19"/>
    </row>
    <row r="80" spans="1:20" s="33" customFormat="1" ht="67.5" x14ac:dyDescent="0.3">
      <c r="A80" s="35" t="s">
        <v>640</v>
      </c>
      <c r="B80" s="35" t="s">
        <v>641</v>
      </c>
      <c r="C80" s="35" t="s">
        <v>648</v>
      </c>
      <c r="D80" s="35" t="s">
        <v>18</v>
      </c>
      <c r="E80" s="35" t="s">
        <v>105</v>
      </c>
      <c r="F80" s="35" t="s">
        <v>128</v>
      </c>
      <c r="G80" s="35" t="s">
        <v>556</v>
      </c>
      <c r="H80" s="35" t="s">
        <v>155</v>
      </c>
      <c r="I80" s="30">
        <v>100</v>
      </c>
      <c r="J80" s="30">
        <v>0</v>
      </c>
      <c r="K80" s="30">
        <v>100</v>
      </c>
      <c r="L80" s="52">
        <v>0</v>
      </c>
      <c r="M80" s="52">
        <v>0</v>
      </c>
      <c r="N80" s="52">
        <v>0</v>
      </c>
      <c r="O80" s="52">
        <v>0</v>
      </c>
      <c r="P80" s="52">
        <f t="shared" si="3"/>
        <v>0</v>
      </c>
      <c r="Q80" s="28" t="s">
        <v>82</v>
      </c>
      <c r="R80" s="28" t="s">
        <v>82</v>
      </c>
      <c r="S80" s="28" t="s">
        <v>82</v>
      </c>
      <c r="T80" s="19" t="s">
        <v>70</v>
      </c>
    </row>
    <row r="81" spans="1:20" s="33" customFormat="1" ht="67.5" x14ac:dyDescent="0.3">
      <c r="A81" s="35" t="s">
        <v>640</v>
      </c>
      <c r="B81" s="35" t="s">
        <v>641</v>
      </c>
      <c r="C81" s="35" t="s">
        <v>648</v>
      </c>
      <c r="D81" s="35" t="s">
        <v>18</v>
      </c>
      <c r="E81" s="35" t="s">
        <v>105</v>
      </c>
      <c r="F81" s="35" t="s">
        <v>129</v>
      </c>
      <c r="G81" s="35" t="s">
        <v>557</v>
      </c>
      <c r="H81" s="35" t="s">
        <v>156</v>
      </c>
      <c r="I81" s="30">
        <v>5000</v>
      </c>
      <c r="J81" s="30">
        <v>0</v>
      </c>
      <c r="K81" s="30">
        <v>5000</v>
      </c>
      <c r="L81" s="52">
        <v>0</v>
      </c>
      <c r="M81" s="52">
        <v>0</v>
      </c>
      <c r="N81" s="52">
        <v>0</v>
      </c>
      <c r="O81" s="52">
        <v>0</v>
      </c>
      <c r="P81" s="52">
        <f t="shared" si="3"/>
        <v>0</v>
      </c>
      <c r="Q81" s="28" t="s">
        <v>82</v>
      </c>
      <c r="R81" s="28" t="s">
        <v>82</v>
      </c>
      <c r="S81" s="28" t="s">
        <v>82</v>
      </c>
      <c r="T81" s="19" t="s">
        <v>70</v>
      </c>
    </row>
    <row r="82" spans="1:20" s="6" customFormat="1" ht="40.5" x14ac:dyDescent="0.3">
      <c r="A82" s="37" t="s">
        <v>642</v>
      </c>
      <c r="B82" s="37" t="s">
        <v>643</v>
      </c>
      <c r="C82" s="35" t="s">
        <v>650</v>
      </c>
      <c r="D82" s="35" t="s">
        <v>20</v>
      </c>
      <c r="E82" s="36" t="s">
        <v>105</v>
      </c>
      <c r="F82" s="35" t="s">
        <v>43</v>
      </c>
      <c r="G82" s="35" t="s">
        <v>479</v>
      </c>
      <c r="H82" s="36" t="s">
        <v>66</v>
      </c>
      <c r="I82" s="49">
        <v>1688113132.8947601</v>
      </c>
      <c r="J82" s="49">
        <v>0</v>
      </c>
      <c r="K82" s="49">
        <v>1688113132.8947601</v>
      </c>
      <c r="L82" s="53">
        <v>0</v>
      </c>
      <c r="M82" s="53">
        <v>0</v>
      </c>
      <c r="N82" s="53">
        <v>0</v>
      </c>
      <c r="O82" s="53">
        <v>0</v>
      </c>
      <c r="P82" s="53">
        <f t="shared" si="3"/>
        <v>0</v>
      </c>
      <c r="Q82" s="28" t="s">
        <v>82</v>
      </c>
      <c r="R82" s="28" t="s">
        <v>82</v>
      </c>
      <c r="S82" s="28" t="s">
        <v>82</v>
      </c>
      <c r="T82" s="19" t="s">
        <v>70</v>
      </c>
    </row>
    <row r="83" spans="1:20" s="6" customFormat="1" ht="81" x14ac:dyDescent="0.3">
      <c r="A83" s="37" t="s">
        <v>645</v>
      </c>
      <c r="B83" s="37" t="s">
        <v>646</v>
      </c>
      <c r="C83" s="35" t="s">
        <v>649</v>
      </c>
      <c r="D83" s="35" t="s">
        <v>19</v>
      </c>
      <c r="E83" s="36" t="s">
        <v>105</v>
      </c>
      <c r="F83" s="35" t="s">
        <v>42</v>
      </c>
      <c r="G83" s="35" t="s">
        <v>44</v>
      </c>
      <c r="H83" s="36" t="s">
        <v>65</v>
      </c>
      <c r="I83" s="50">
        <v>1</v>
      </c>
      <c r="J83" s="34">
        <v>0</v>
      </c>
      <c r="K83" s="50">
        <v>1</v>
      </c>
      <c r="L83" s="53">
        <v>0</v>
      </c>
      <c r="M83" s="53">
        <v>0</v>
      </c>
      <c r="N83" s="53">
        <v>0</v>
      </c>
      <c r="O83" s="53">
        <v>0</v>
      </c>
      <c r="P83" s="53">
        <f t="shared" ref="P83:P92" si="5">L83+N83+O83</f>
        <v>0</v>
      </c>
      <c r="Q83" s="28" t="s">
        <v>82</v>
      </c>
      <c r="R83" s="28" t="s">
        <v>82</v>
      </c>
      <c r="S83" s="28" t="s">
        <v>82</v>
      </c>
      <c r="T83" s="19" t="s">
        <v>70</v>
      </c>
    </row>
    <row r="84" spans="1:20" s="33" customFormat="1" ht="81" x14ac:dyDescent="0.3">
      <c r="A84" s="35" t="s">
        <v>640</v>
      </c>
      <c r="B84" s="35" t="s">
        <v>641</v>
      </c>
      <c r="C84" s="35" t="s">
        <v>653</v>
      </c>
      <c r="D84" s="35" t="s">
        <v>18</v>
      </c>
      <c r="E84" s="35" t="s">
        <v>157</v>
      </c>
      <c r="F84" s="35" t="s">
        <v>158</v>
      </c>
      <c r="G84" s="35" t="s">
        <v>520</v>
      </c>
      <c r="H84" s="35" t="s">
        <v>166</v>
      </c>
      <c r="I84" s="30">
        <v>7</v>
      </c>
      <c r="J84" s="30">
        <v>3</v>
      </c>
      <c r="K84" s="30">
        <v>4</v>
      </c>
      <c r="L84" s="52">
        <v>42080816.8125</v>
      </c>
      <c r="M84" s="52">
        <v>40080400</v>
      </c>
      <c r="N84" s="52">
        <v>0</v>
      </c>
      <c r="O84" s="52">
        <v>0</v>
      </c>
      <c r="P84" s="52">
        <f t="shared" si="5"/>
        <v>42080816.8125</v>
      </c>
      <c r="Q84" s="28" t="s">
        <v>69</v>
      </c>
      <c r="R84" s="28" t="s">
        <v>73</v>
      </c>
      <c r="S84" s="28" t="s">
        <v>72</v>
      </c>
      <c r="T84" s="19"/>
    </row>
    <row r="85" spans="1:20" s="33" customFormat="1" ht="81" x14ac:dyDescent="0.3">
      <c r="A85" s="35" t="s">
        <v>640</v>
      </c>
      <c r="B85" s="35" t="s">
        <v>641</v>
      </c>
      <c r="C85" s="35" t="s">
        <v>653</v>
      </c>
      <c r="D85" s="35" t="s">
        <v>18</v>
      </c>
      <c r="E85" s="35" t="s">
        <v>157</v>
      </c>
      <c r="F85" s="35" t="s">
        <v>159</v>
      </c>
      <c r="G85" s="35" t="s">
        <v>521</v>
      </c>
      <c r="H85" s="35" t="s">
        <v>167</v>
      </c>
      <c r="I85" s="30">
        <v>12</v>
      </c>
      <c r="J85" s="30">
        <v>7</v>
      </c>
      <c r="K85" s="30">
        <v>5</v>
      </c>
      <c r="L85" s="52">
        <v>56561004</v>
      </c>
      <c r="M85" s="52">
        <v>68281300</v>
      </c>
      <c r="N85" s="52">
        <v>0</v>
      </c>
      <c r="O85" s="52">
        <v>103230609</v>
      </c>
      <c r="P85" s="52">
        <f t="shared" si="5"/>
        <v>159791613</v>
      </c>
      <c r="Q85" s="28" t="s">
        <v>69</v>
      </c>
      <c r="R85" s="28" t="s">
        <v>73</v>
      </c>
      <c r="S85" s="28" t="s">
        <v>72</v>
      </c>
      <c r="T85" s="19"/>
    </row>
    <row r="86" spans="1:20" s="33" customFormat="1" ht="81" x14ac:dyDescent="0.3">
      <c r="A86" s="35" t="s">
        <v>640</v>
      </c>
      <c r="B86" s="35" t="s">
        <v>641</v>
      </c>
      <c r="C86" s="35" t="s">
        <v>653</v>
      </c>
      <c r="D86" s="35" t="s">
        <v>18</v>
      </c>
      <c r="E86" s="35" t="s">
        <v>157</v>
      </c>
      <c r="F86" s="35" t="s">
        <v>160</v>
      </c>
      <c r="G86" s="35" t="s">
        <v>522</v>
      </c>
      <c r="H86" s="35" t="s">
        <v>168</v>
      </c>
      <c r="I86" s="30">
        <v>14</v>
      </c>
      <c r="J86" s="30">
        <v>14</v>
      </c>
      <c r="K86" s="30">
        <v>0</v>
      </c>
      <c r="L86" s="52">
        <v>86369077.5</v>
      </c>
      <c r="M86" s="52">
        <v>120034600</v>
      </c>
      <c r="N86" s="52">
        <v>0</v>
      </c>
      <c r="O86" s="52">
        <v>0</v>
      </c>
      <c r="P86" s="52">
        <f t="shared" si="5"/>
        <v>86369077.5</v>
      </c>
      <c r="Q86" s="28" t="s">
        <v>69</v>
      </c>
      <c r="R86" s="28" t="s">
        <v>73</v>
      </c>
      <c r="S86" s="28" t="s">
        <v>72</v>
      </c>
      <c r="T86" s="19"/>
    </row>
    <row r="87" spans="1:20" s="33" customFormat="1" ht="81" x14ac:dyDescent="0.3">
      <c r="A87" s="35" t="s">
        <v>640</v>
      </c>
      <c r="B87" s="35" t="s">
        <v>641</v>
      </c>
      <c r="C87" s="35" t="s">
        <v>653</v>
      </c>
      <c r="D87" s="35" t="s">
        <v>18</v>
      </c>
      <c r="E87" s="35" t="s">
        <v>157</v>
      </c>
      <c r="F87" s="35" t="s">
        <v>161</v>
      </c>
      <c r="G87" s="35" t="s">
        <v>523</v>
      </c>
      <c r="H87" s="35" t="s">
        <v>169</v>
      </c>
      <c r="I87" s="30">
        <v>5</v>
      </c>
      <c r="J87" s="30">
        <v>0</v>
      </c>
      <c r="K87" s="30">
        <v>5</v>
      </c>
      <c r="L87" s="52">
        <v>0</v>
      </c>
      <c r="M87" s="52">
        <v>0</v>
      </c>
      <c r="N87" s="52">
        <v>0</v>
      </c>
      <c r="O87" s="52">
        <v>0</v>
      </c>
      <c r="P87" s="52">
        <f t="shared" si="5"/>
        <v>0</v>
      </c>
      <c r="Q87" s="28" t="s">
        <v>82</v>
      </c>
      <c r="R87" s="28" t="s">
        <v>82</v>
      </c>
      <c r="S87" s="28" t="s">
        <v>82</v>
      </c>
      <c r="T87" s="19" t="s">
        <v>70</v>
      </c>
    </row>
    <row r="88" spans="1:20" s="33" customFormat="1" ht="81" x14ac:dyDescent="0.3">
      <c r="A88" s="35" t="s">
        <v>640</v>
      </c>
      <c r="B88" s="35" t="s">
        <v>641</v>
      </c>
      <c r="C88" s="35" t="s">
        <v>653</v>
      </c>
      <c r="D88" s="35" t="s">
        <v>18</v>
      </c>
      <c r="E88" s="35" t="s">
        <v>157</v>
      </c>
      <c r="F88" s="35" t="s">
        <v>162</v>
      </c>
      <c r="G88" s="35" t="s">
        <v>524</v>
      </c>
      <c r="H88" s="35" t="s">
        <v>170</v>
      </c>
      <c r="I88" s="30">
        <v>6</v>
      </c>
      <c r="J88" s="30">
        <v>0</v>
      </c>
      <c r="K88" s="30">
        <v>6</v>
      </c>
      <c r="L88" s="52">
        <v>0</v>
      </c>
      <c r="M88" s="52">
        <v>0</v>
      </c>
      <c r="N88" s="52">
        <v>0</v>
      </c>
      <c r="O88" s="52">
        <v>0</v>
      </c>
      <c r="P88" s="52">
        <f t="shared" si="5"/>
        <v>0</v>
      </c>
      <c r="Q88" s="28" t="s">
        <v>82</v>
      </c>
      <c r="R88" s="28" t="s">
        <v>82</v>
      </c>
      <c r="S88" s="28" t="s">
        <v>82</v>
      </c>
      <c r="T88" s="19" t="s">
        <v>70</v>
      </c>
    </row>
    <row r="89" spans="1:20" s="33" customFormat="1" ht="81" x14ac:dyDescent="0.3">
      <c r="A89" s="35" t="s">
        <v>640</v>
      </c>
      <c r="B89" s="35" t="s">
        <v>641</v>
      </c>
      <c r="C89" s="35" t="s">
        <v>654</v>
      </c>
      <c r="D89" s="35" t="s">
        <v>18</v>
      </c>
      <c r="E89" s="35" t="s">
        <v>157</v>
      </c>
      <c r="F89" s="35" t="s">
        <v>163</v>
      </c>
      <c r="G89" s="35" t="s">
        <v>525</v>
      </c>
      <c r="H89" s="35" t="s">
        <v>171</v>
      </c>
      <c r="I89" s="30">
        <v>30</v>
      </c>
      <c r="J89" s="30">
        <v>0</v>
      </c>
      <c r="K89" s="30">
        <v>30</v>
      </c>
      <c r="L89" s="52">
        <v>0</v>
      </c>
      <c r="M89" s="52">
        <v>0</v>
      </c>
      <c r="N89" s="52">
        <v>0</v>
      </c>
      <c r="O89" s="52">
        <v>0</v>
      </c>
      <c r="P89" s="52">
        <f t="shared" si="5"/>
        <v>0</v>
      </c>
      <c r="Q89" s="28" t="s">
        <v>82</v>
      </c>
      <c r="R89" s="28" t="s">
        <v>82</v>
      </c>
      <c r="S89" s="28" t="s">
        <v>82</v>
      </c>
      <c r="T89" s="19" t="s">
        <v>70</v>
      </c>
    </row>
    <row r="90" spans="1:20" s="33" customFormat="1" ht="67.5" x14ac:dyDescent="0.3">
      <c r="A90" s="35" t="s">
        <v>640</v>
      </c>
      <c r="B90" s="35" t="s">
        <v>641</v>
      </c>
      <c r="C90" s="35" t="s">
        <v>654</v>
      </c>
      <c r="D90" s="35" t="s">
        <v>18</v>
      </c>
      <c r="E90" s="35" t="s">
        <v>157</v>
      </c>
      <c r="F90" s="35" t="s">
        <v>164</v>
      </c>
      <c r="G90" s="35" t="s">
        <v>662</v>
      </c>
      <c r="H90" s="35" t="s">
        <v>172</v>
      </c>
      <c r="I90" s="30">
        <v>12</v>
      </c>
      <c r="J90" s="30">
        <v>0</v>
      </c>
      <c r="K90" s="30">
        <v>12</v>
      </c>
      <c r="L90" s="52">
        <v>0</v>
      </c>
      <c r="M90" s="52">
        <v>0</v>
      </c>
      <c r="N90" s="52">
        <v>0</v>
      </c>
      <c r="O90" s="52">
        <v>0</v>
      </c>
      <c r="P90" s="52">
        <f t="shared" si="5"/>
        <v>0</v>
      </c>
      <c r="Q90" s="28" t="s">
        <v>82</v>
      </c>
      <c r="R90" s="28" t="s">
        <v>82</v>
      </c>
      <c r="S90" s="28" t="s">
        <v>82</v>
      </c>
      <c r="T90" s="19" t="s">
        <v>70</v>
      </c>
    </row>
    <row r="91" spans="1:20" s="33" customFormat="1" ht="81" x14ac:dyDescent="0.3">
      <c r="A91" s="35" t="s">
        <v>640</v>
      </c>
      <c r="B91" s="35" t="s">
        <v>641</v>
      </c>
      <c r="C91" s="35" t="s">
        <v>653</v>
      </c>
      <c r="D91" s="35" t="s">
        <v>18</v>
      </c>
      <c r="E91" s="35" t="s">
        <v>157</v>
      </c>
      <c r="F91" s="35" t="s">
        <v>165</v>
      </c>
      <c r="G91" s="35" t="s">
        <v>526</v>
      </c>
      <c r="H91" s="35" t="s">
        <v>173</v>
      </c>
      <c r="I91" s="30">
        <v>14</v>
      </c>
      <c r="J91" s="30">
        <v>14</v>
      </c>
      <c r="K91" s="30">
        <v>0</v>
      </c>
      <c r="L91" s="52">
        <v>87540751.875</v>
      </c>
      <c r="M91" s="52">
        <v>112803600</v>
      </c>
      <c r="N91" s="52">
        <v>0</v>
      </c>
      <c r="O91" s="52">
        <v>0</v>
      </c>
      <c r="P91" s="52">
        <f t="shared" si="5"/>
        <v>87540751.875</v>
      </c>
      <c r="Q91" s="28" t="s">
        <v>69</v>
      </c>
      <c r="R91" s="28" t="s">
        <v>73</v>
      </c>
      <c r="S91" s="28" t="s">
        <v>72</v>
      </c>
      <c r="T91" s="19"/>
    </row>
    <row r="92" spans="1:20" s="6" customFormat="1" ht="40.5" x14ac:dyDescent="0.3">
      <c r="A92" s="37" t="s">
        <v>642</v>
      </c>
      <c r="B92" s="37" t="s">
        <v>643</v>
      </c>
      <c r="C92" s="35" t="s">
        <v>650</v>
      </c>
      <c r="D92" s="35" t="s">
        <v>20</v>
      </c>
      <c r="E92" s="36" t="s">
        <v>157</v>
      </c>
      <c r="F92" s="35" t="s">
        <v>43</v>
      </c>
      <c r="G92" s="35" t="s">
        <v>479</v>
      </c>
      <c r="H92" s="36" t="s">
        <v>66</v>
      </c>
      <c r="I92" s="49">
        <v>393157444.85645831</v>
      </c>
      <c r="J92" s="49">
        <v>0</v>
      </c>
      <c r="K92" s="49">
        <v>393157444.85645831</v>
      </c>
      <c r="L92" s="53">
        <v>0</v>
      </c>
      <c r="M92" s="53">
        <v>0</v>
      </c>
      <c r="N92" s="53">
        <v>0</v>
      </c>
      <c r="O92" s="53">
        <v>0</v>
      </c>
      <c r="P92" s="53">
        <f t="shared" si="5"/>
        <v>0</v>
      </c>
      <c r="Q92" s="28" t="s">
        <v>82</v>
      </c>
      <c r="R92" s="28" t="s">
        <v>82</v>
      </c>
      <c r="S92" s="28" t="s">
        <v>82</v>
      </c>
      <c r="T92" s="19" t="s">
        <v>70</v>
      </c>
    </row>
    <row r="93" spans="1:20" s="33" customFormat="1" ht="67.5" x14ac:dyDescent="0.3">
      <c r="A93" s="35" t="s">
        <v>640</v>
      </c>
      <c r="B93" s="35" t="s">
        <v>641</v>
      </c>
      <c r="C93" s="35" t="s">
        <v>648</v>
      </c>
      <c r="D93" s="35" t="s">
        <v>18</v>
      </c>
      <c r="E93" s="35" t="s">
        <v>174</v>
      </c>
      <c r="F93" s="35" t="s">
        <v>175</v>
      </c>
      <c r="G93" s="35" t="s">
        <v>527</v>
      </c>
      <c r="H93" s="35" t="s">
        <v>180</v>
      </c>
      <c r="I93" s="38">
        <v>7000</v>
      </c>
      <c r="J93" s="38">
        <v>0</v>
      </c>
      <c r="K93" s="38">
        <v>7000</v>
      </c>
      <c r="L93" s="52">
        <v>0</v>
      </c>
      <c r="M93" s="52">
        <v>0</v>
      </c>
      <c r="N93" s="52">
        <v>0</v>
      </c>
      <c r="O93" s="52">
        <v>0</v>
      </c>
      <c r="P93" s="52">
        <f t="shared" ref="P93:P108" si="6">L93+N93+O93</f>
        <v>0</v>
      </c>
      <c r="Q93" s="28" t="s">
        <v>82</v>
      </c>
      <c r="R93" s="28" t="s">
        <v>82</v>
      </c>
      <c r="S93" s="28" t="s">
        <v>82</v>
      </c>
      <c r="T93" s="19" t="s">
        <v>70</v>
      </c>
    </row>
    <row r="94" spans="1:20" s="33" customFormat="1" ht="67.5" x14ac:dyDescent="0.3">
      <c r="A94" s="35" t="s">
        <v>640</v>
      </c>
      <c r="B94" s="35" t="s">
        <v>641</v>
      </c>
      <c r="C94" s="35" t="s">
        <v>648</v>
      </c>
      <c r="D94" s="35" t="s">
        <v>18</v>
      </c>
      <c r="E94" s="35" t="s">
        <v>174</v>
      </c>
      <c r="F94" s="35" t="s">
        <v>176</v>
      </c>
      <c r="G94" s="35" t="s">
        <v>185</v>
      </c>
      <c r="H94" s="35" t="s">
        <v>181</v>
      </c>
      <c r="I94" s="39">
        <v>1</v>
      </c>
      <c r="J94" s="38">
        <v>0</v>
      </c>
      <c r="K94" s="39">
        <f>+I94</f>
        <v>1</v>
      </c>
      <c r="L94" s="52">
        <v>0</v>
      </c>
      <c r="M94" s="52">
        <v>0</v>
      </c>
      <c r="N94" s="52">
        <v>0</v>
      </c>
      <c r="O94" s="52">
        <v>0</v>
      </c>
      <c r="P94" s="52">
        <f t="shared" si="6"/>
        <v>0</v>
      </c>
      <c r="Q94" s="28" t="s">
        <v>82</v>
      </c>
      <c r="R94" s="28" t="s">
        <v>82</v>
      </c>
      <c r="S94" s="28" t="s">
        <v>82</v>
      </c>
      <c r="T94" s="19" t="s">
        <v>70</v>
      </c>
    </row>
    <row r="95" spans="1:20" s="33" customFormat="1" ht="67.5" x14ac:dyDescent="0.3">
      <c r="A95" s="35" t="s">
        <v>640</v>
      </c>
      <c r="B95" s="35" t="s">
        <v>641</v>
      </c>
      <c r="C95" s="35" t="s">
        <v>648</v>
      </c>
      <c r="D95" s="35" t="s">
        <v>18</v>
      </c>
      <c r="E95" s="35" t="s">
        <v>174</v>
      </c>
      <c r="F95" s="35" t="s">
        <v>177</v>
      </c>
      <c r="G95" s="35" t="s">
        <v>186</v>
      </c>
      <c r="H95" s="35" t="s">
        <v>182</v>
      </c>
      <c r="I95" s="39">
        <v>1</v>
      </c>
      <c r="J95" s="38">
        <v>0</v>
      </c>
      <c r="K95" s="39">
        <f>+I95</f>
        <v>1</v>
      </c>
      <c r="L95" s="52">
        <v>0</v>
      </c>
      <c r="M95" s="52">
        <v>0</v>
      </c>
      <c r="N95" s="52">
        <v>0</v>
      </c>
      <c r="O95" s="52">
        <v>0</v>
      </c>
      <c r="P95" s="52">
        <f t="shared" si="6"/>
        <v>0</v>
      </c>
      <c r="Q95" s="28" t="s">
        <v>82</v>
      </c>
      <c r="R95" s="28" t="s">
        <v>82</v>
      </c>
      <c r="S95" s="28" t="s">
        <v>82</v>
      </c>
      <c r="T95" s="19" t="s">
        <v>70</v>
      </c>
    </row>
    <row r="96" spans="1:20" s="33" customFormat="1" ht="67.5" x14ac:dyDescent="0.3">
      <c r="A96" s="35" t="s">
        <v>640</v>
      </c>
      <c r="B96" s="35" t="s">
        <v>641</v>
      </c>
      <c r="C96" s="35" t="s">
        <v>648</v>
      </c>
      <c r="D96" s="35" t="s">
        <v>18</v>
      </c>
      <c r="E96" s="35" t="s">
        <v>174</v>
      </c>
      <c r="F96" s="35" t="s">
        <v>178</v>
      </c>
      <c r="G96" s="35" t="s">
        <v>187</v>
      </c>
      <c r="H96" s="35" t="s">
        <v>183</v>
      </c>
      <c r="I96" s="39">
        <v>1</v>
      </c>
      <c r="J96" s="38">
        <v>0</v>
      </c>
      <c r="K96" s="39">
        <f>+I96</f>
        <v>1</v>
      </c>
      <c r="L96" s="52">
        <v>0</v>
      </c>
      <c r="M96" s="52">
        <v>0</v>
      </c>
      <c r="N96" s="52">
        <v>0</v>
      </c>
      <c r="O96" s="52">
        <v>0</v>
      </c>
      <c r="P96" s="52">
        <f t="shared" si="6"/>
        <v>0</v>
      </c>
      <c r="Q96" s="28" t="s">
        <v>82</v>
      </c>
      <c r="R96" s="28" t="s">
        <v>82</v>
      </c>
      <c r="S96" s="28" t="s">
        <v>82</v>
      </c>
      <c r="T96" s="19" t="s">
        <v>70</v>
      </c>
    </row>
    <row r="97" spans="1:20" s="33" customFormat="1" ht="67.5" x14ac:dyDescent="0.3">
      <c r="A97" s="35" t="s">
        <v>640</v>
      </c>
      <c r="B97" s="35" t="s">
        <v>641</v>
      </c>
      <c r="C97" s="35" t="s">
        <v>648</v>
      </c>
      <c r="D97" s="35" t="s">
        <v>18</v>
      </c>
      <c r="E97" s="35" t="s">
        <v>174</v>
      </c>
      <c r="F97" s="35" t="s">
        <v>179</v>
      </c>
      <c r="G97" s="35" t="s">
        <v>188</v>
      </c>
      <c r="H97" s="35" t="s">
        <v>184</v>
      </c>
      <c r="I97" s="38">
        <v>4</v>
      </c>
      <c r="J97" s="38">
        <v>0</v>
      </c>
      <c r="K97" s="38">
        <f>+I97</f>
        <v>4</v>
      </c>
      <c r="L97" s="52">
        <v>0</v>
      </c>
      <c r="M97" s="52">
        <v>0</v>
      </c>
      <c r="N97" s="52">
        <v>0</v>
      </c>
      <c r="O97" s="52">
        <v>0</v>
      </c>
      <c r="P97" s="52">
        <f t="shared" si="6"/>
        <v>0</v>
      </c>
      <c r="Q97" s="28" t="s">
        <v>82</v>
      </c>
      <c r="R97" s="28" t="s">
        <v>82</v>
      </c>
      <c r="S97" s="28" t="s">
        <v>82</v>
      </c>
      <c r="T97" s="19" t="s">
        <v>70</v>
      </c>
    </row>
    <row r="98" spans="1:20" s="33" customFormat="1" ht="54" x14ac:dyDescent="0.3">
      <c r="A98" s="37" t="s">
        <v>642</v>
      </c>
      <c r="B98" s="35" t="s">
        <v>643</v>
      </c>
      <c r="C98" s="35" t="s">
        <v>650</v>
      </c>
      <c r="D98" s="37" t="s">
        <v>20</v>
      </c>
      <c r="E98" s="35" t="s">
        <v>174</v>
      </c>
      <c r="F98" s="35" t="s">
        <v>43</v>
      </c>
      <c r="G98" s="35" t="s">
        <v>479</v>
      </c>
      <c r="H98" s="35" t="s">
        <v>66</v>
      </c>
      <c r="I98" s="29">
        <v>210187390.75</v>
      </c>
      <c r="J98" s="29">
        <v>0</v>
      </c>
      <c r="K98" s="29">
        <v>210187390.75</v>
      </c>
      <c r="L98" s="52">
        <v>0</v>
      </c>
      <c r="M98" s="52">
        <v>0</v>
      </c>
      <c r="N98" s="52">
        <v>0</v>
      </c>
      <c r="O98" s="52">
        <v>0</v>
      </c>
      <c r="P98" s="52">
        <f t="shared" si="6"/>
        <v>0</v>
      </c>
      <c r="Q98" s="28" t="s">
        <v>82</v>
      </c>
      <c r="R98" s="28" t="s">
        <v>82</v>
      </c>
      <c r="S98" s="28" t="s">
        <v>82</v>
      </c>
      <c r="T98" s="19" t="s">
        <v>70</v>
      </c>
    </row>
    <row r="99" spans="1:20" s="33" customFormat="1" ht="67.5" x14ac:dyDescent="0.3">
      <c r="A99" s="35" t="s">
        <v>640</v>
      </c>
      <c r="B99" s="35" t="s">
        <v>641</v>
      </c>
      <c r="C99" s="35" t="s">
        <v>648</v>
      </c>
      <c r="D99" s="35" t="s">
        <v>18</v>
      </c>
      <c r="E99" s="35" t="s">
        <v>189</v>
      </c>
      <c r="F99" s="35" t="s">
        <v>190</v>
      </c>
      <c r="G99" s="35" t="s">
        <v>485</v>
      </c>
      <c r="H99" s="35" t="s">
        <v>199</v>
      </c>
      <c r="I99" s="30">
        <v>6</v>
      </c>
      <c r="J99" s="30">
        <v>0</v>
      </c>
      <c r="K99" s="30">
        <v>6</v>
      </c>
      <c r="L99" s="52">
        <v>0</v>
      </c>
      <c r="M99" s="52">
        <v>0</v>
      </c>
      <c r="N99" s="52">
        <v>0</v>
      </c>
      <c r="O99" s="52">
        <v>0</v>
      </c>
      <c r="P99" s="52">
        <f t="shared" si="6"/>
        <v>0</v>
      </c>
      <c r="Q99" s="28" t="s">
        <v>82</v>
      </c>
      <c r="R99" s="28" t="s">
        <v>82</v>
      </c>
      <c r="S99" s="28" t="s">
        <v>82</v>
      </c>
      <c r="T99" s="19" t="s">
        <v>70</v>
      </c>
    </row>
    <row r="100" spans="1:20" s="33" customFormat="1" ht="67.5" x14ac:dyDescent="0.3">
      <c r="A100" s="35" t="s">
        <v>640</v>
      </c>
      <c r="B100" s="35" t="s">
        <v>641</v>
      </c>
      <c r="C100" s="35" t="s">
        <v>648</v>
      </c>
      <c r="D100" s="35" t="s">
        <v>18</v>
      </c>
      <c r="E100" s="35" t="s">
        <v>189</v>
      </c>
      <c r="F100" s="35" t="s">
        <v>191</v>
      </c>
      <c r="G100" s="35" t="s">
        <v>208</v>
      </c>
      <c r="H100" s="35" t="s">
        <v>200</v>
      </c>
      <c r="I100" s="40">
        <v>1</v>
      </c>
      <c r="J100" s="40">
        <v>0</v>
      </c>
      <c r="K100" s="40">
        <v>1</v>
      </c>
      <c r="L100" s="52">
        <v>0</v>
      </c>
      <c r="M100" s="52">
        <v>0</v>
      </c>
      <c r="N100" s="52">
        <v>0</v>
      </c>
      <c r="O100" s="52">
        <v>0</v>
      </c>
      <c r="P100" s="52">
        <f t="shared" si="6"/>
        <v>0</v>
      </c>
      <c r="Q100" s="28" t="s">
        <v>82</v>
      </c>
      <c r="R100" s="28" t="s">
        <v>82</v>
      </c>
      <c r="S100" s="28" t="s">
        <v>82</v>
      </c>
      <c r="T100" s="19" t="s">
        <v>70</v>
      </c>
    </row>
    <row r="101" spans="1:20" s="33" customFormat="1" ht="67.5" x14ac:dyDescent="0.3">
      <c r="A101" s="35" t="s">
        <v>640</v>
      </c>
      <c r="B101" s="35" t="s">
        <v>641</v>
      </c>
      <c r="C101" s="35" t="s">
        <v>648</v>
      </c>
      <c r="D101" s="35" t="s">
        <v>18</v>
      </c>
      <c r="E101" s="35" t="s">
        <v>189</v>
      </c>
      <c r="F101" s="35" t="s">
        <v>192</v>
      </c>
      <c r="G101" s="35" t="s">
        <v>209</v>
      </c>
      <c r="H101" s="35" t="s">
        <v>201</v>
      </c>
      <c r="I101" s="40">
        <v>1</v>
      </c>
      <c r="J101" s="40">
        <v>0</v>
      </c>
      <c r="K101" s="40">
        <v>1</v>
      </c>
      <c r="L101" s="52">
        <v>0</v>
      </c>
      <c r="M101" s="52">
        <v>0</v>
      </c>
      <c r="N101" s="52">
        <v>0</v>
      </c>
      <c r="O101" s="52">
        <v>0</v>
      </c>
      <c r="P101" s="52">
        <f t="shared" si="6"/>
        <v>0</v>
      </c>
      <c r="Q101" s="28" t="s">
        <v>82</v>
      </c>
      <c r="R101" s="28" t="s">
        <v>82</v>
      </c>
      <c r="S101" s="28" t="s">
        <v>82</v>
      </c>
      <c r="T101" s="19" t="s">
        <v>70</v>
      </c>
    </row>
    <row r="102" spans="1:20" s="33" customFormat="1" ht="67.5" x14ac:dyDescent="0.3">
      <c r="A102" s="35" t="s">
        <v>640</v>
      </c>
      <c r="B102" s="35" t="s">
        <v>641</v>
      </c>
      <c r="C102" s="35" t="s">
        <v>648</v>
      </c>
      <c r="D102" s="35" t="s">
        <v>18</v>
      </c>
      <c r="E102" s="35" t="s">
        <v>189</v>
      </c>
      <c r="F102" s="35" t="s">
        <v>193</v>
      </c>
      <c r="G102" s="35" t="s">
        <v>486</v>
      </c>
      <c r="H102" s="35" t="s">
        <v>202</v>
      </c>
      <c r="I102" s="41">
        <v>8971200000</v>
      </c>
      <c r="J102" s="30">
        <v>0</v>
      </c>
      <c r="K102" s="41">
        <v>8971200000</v>
      </c>
      <c r="L102" s="52">
        <v>0</v>
      </c>
      <c r="M102" s="52">
        <v>0</v>
      </c>
      <c r="N102" s="52">
        <v>0</v>
      </c>
      <c r="O102" s="52">
        <v>0</v>
      </c>
      <c r="P102" s="52">
        <f t="shared" si="6"/>
        <v>0</v>
      </c>
      <c r="Q102" s="28" t="s">
        <v>82</v>
      </c>
      <c r="R102" s="28" t="s">
        <v>82</v>
      </c>
      <c r="S102" s="28" t="s">
        <v>82</v>
      </c>
      <c r="T102" s="19" t="s">
        <v>70</v>
      </c>
    </row>
    <row r="103" spans="1:20" s="33" customFormat="1" ht="67.5" x14ac:dyDescent="0.3">
      <c r="A103" s="35" t="s">
        <v>640</v>
      </c>
      <c r="B103" s="35" t="s">
        <v>641</v>
      </c>
      <c r="C103" s="35" t="s">
        <v>648</v>
      </c>
      <c r="D103" s="35" t="s">
        <v>18</v>
      </c>
      <c r="E103" s="35" t="s">
        <v>189</v>
      </c>
      <c r="F103" s="35" t="s">
        <v>194</v>
      </c>
      <c r="G103" s="35" t="s">
        <v>487</v>
      </c>
      <c r="H103" s="35" t="s">
        <v>203</v>
      </c>
      <c r="I103" s="42">
        <v>6000</v>
      </c>
      <c r="J103" s="30">
        <v>0</v>
      </c>
      <c r="K103" s="42">
        <v>6000</v>
      </c>
      <c r="L103" s="52">
        <v>0</v>
      </c>
      <c r="M103" s="52">
        <v>0</v>
      </c>
      <c r="N103" s="52">
        <v>0</v>
      </c>
      <c r="O103" s="52">
        <v>0</v>
      </c>
      <c r="P103" s="52">
        <f t="shared" si="6"/>
        <v>0</v>
      </c>
      <c r="Q103" s="28" t="s">
        <v>82</v>
      </c>
      <c r="R103" s="28" t="s">
        <v>82</v>
      </c>
      <c r="S103" s="28" t="s">
        <v>82</v>
      </c>
      <c r="T103" s="19" t="s">
        <v>70</v>
      </c>
    </row>
    <row r="104" spans="1:20" s="33" customFormat="1" ht="67.5" x14ac:dyDescent="0.3">
      <c r="A104" s="35" t="s">
        <v>640</v>
      </c>
      <c r="B104" s="35" t="s">
        <v>641</v>
      </c>
      <c r="C104" s="35" t="s">
        <v>648</v>
      </c>
      <c r="D104" s="35" t="s">
        <v>18</v>
      </c>
      <c r="E104" s="35" t="s">
        <v>189</v>
      </c>
      <c r="F104" s="35" t="s">
        <v>195</v>
      </c>
      <c r="G104" s="35" t="s">
        <v>210</v>
      </c>
      <c r="H104" s="35" t="s">
        <v>204</v>
      </c>
      <c r="I104" s="40">
        <v>1</v>
      </c>
      <c r="J104" s="40">
        <v>0</v>
      </c>
      <c r="K104" s="40">
        <v>1</v>
      </c>
      <c r="L104" s="52">
        <v>0</v>
      </c>
      <c r="M104" s="52">
        <v>0</v>
      </c>
      <c r="N104" s="52">
        <v>0</v>
      </c>
      <c r="O104" s="52">
        <v>0</v>
      </c>
      <c r="P104" s="52">
        <f t="shared" si="6"/>
        <v>0</v>
      </c>
      <c r="Q104" s="28" t="s">
        <v>82</v>
      </c>
      <c r="R104" s="28" t="s">
        <v>82</v>
      </c>
      <c r="S104" s="28" t="s">
        <v>82</v>
      </c>
      <c r="T104" s="19" t="s">
        <v>70</v>
      </c>
    </row>
    <row r="105" spans="1:20" s="33" customFormat="1" ht="81" x14ac:dyDescent="0.3">
      <c r="A105" s="35" t="s">
        <v>640</v>
      </c>
      <c r="B105" s="35" t="s">
        <v>641</v>
      </c>
      <c r="C105" s="35" t="s">
        <v>648</v>
      </c>
      <c r="D105" s="35" t="s">
        <v>18</v>
      </c>
      <c r="E105" s="35" t="s">
        <v>189</v>
      </c>
      <c r="F105" s="35" t="s">
        <v>196</v>
      </c>
      <c r="G105" s="35" t="s">
        <v>211</v>
      </c>
      <c r="H105" s="35" t="s">
        <v>205</v>
      </c>
      <c r="I105" s="40">
        <v>1</v>
      </c>
      <c r="J105" s="40">
        <v>0</v>
      </c>
      <c r="K105" s="40">
        <v>1</v>
      </c>
      <c r="L105" s="52">
        <v>0</v>
      </c>
      <c r="M105" s="52">
        <v>0</v>
      </c>
      <c r="N105" s="52">
        <v>0</v>
      </c>
      <c r="O105" s="52">
        <v>0</v>
      </c>
      <c r="P105" s="52">
        <f t="shared" si="6"/>
        <v>0</v>
      </c>
      <c r="Q105" s="28" t="s">
        <v>82</v>
      </c>
      <c r="R105" s="28" t="s">
        <v>82</v>
      </c>
      <c r="S105" s="28" t="s">
        <v>82</v>
      </c>
      <c r="T105" s="19" t="s">
        <v>70</v>
      </c>
    </row>
    <row r="106" spans="1:20" s="33" customFormat="1" ht="67.5" x14ac:dyDescent="0.3">
      <c r="A106" s="35" t="s">
        <v>640</v>
      </c>
      <c r="B106" s="35" t="s">
        <v>641</v>
      </c>
      <c r="C106" s="35" t="s">
        <v>648</v>
      </c>
      <c r="D106" s="35" t="s">
        <v>18</v>
      </c>
      <c r="E106" s="35" t="s">
        <v>189</v>
      </c>
      <c r="F106" s="35" t="s">
        <v>197</v>
      </c>
      <c r="G106" s="35" t="s">
        <v>212</v>
      </c>
      <c r="H106" s="35" t="s">
        <v>206</v>
      </c>
      <c r="I106" s="40">
        <v>1</v>
      </c>
      <c r="J106" s="40">
        <v>0</v>
      </c>
      <c r="K106" s="40">
        <v>1</v>
      </c>
      <c r="L106" s="52">
        <v>0</v>
      </c>
      <c r="M106" s="52">
        <v>0</v>
      </c>
      <c r="N106" s="52">
        <v>0</v>
      </c>
      <c r="O106" s="52">
        <v>0</v>
      </c>
      <c r="P106" s="52">
        <f t="shared" si="6"/>
        <v>0</v>
      </c>
      <c r="Q106" s="28" t="s">
        <v>82</v>
      </c>
      <c r="R106" s="28" t="s">
        <v>82</v>
      </c>
      <c r="S106" s="28" t="s">
        <v>82</v>
      </c>
      <c r="T106" s="19" t="s">
        <v>70</v>
      </c>
    </row>
    <row r="107" spans="1:20" s="33" customFormat="1" ht="67.5" x14ac:dyDescent="0.3">
      <c r="A107" s="35" t="s">
        <v>640</v>
      </c>
      <c r="B107" s="35" t="s">
        <v>641</v>
      </c>
      <c r="C107" s="35" t="s">
        <v>648</v>
      </c>
      <c r="D107" s="35" t="s">
        <v>18</v>
      </c>
      <c r="E107" s="35" t="s">
        <v>189</v>
      </c>
      <c r="F107" s="35" t="s">
        <v>198</v>
      </c>
      <c r="G107" s="35" t="s">
        <v>488</v>
      </c>
      <c r="H107" s="35" t="s">
        <v>207</v>
      </c>
      <c r="I107" s="30">
        <v>6</v>
      </c>
      <c r="J107" s="30">
        <v>0</v>
      </c>
      <c r="K107" s="30">
        <v>6</v>
      </c>
      <c r="L107" s="52">
        <v>0</v>
      </c>
      <c r="M107" s="52">
        <v>0</v>
      </c>
      <c r="N107" s="52">
        <v>0</v>
      </c>
      <c r="O107" s="52">
        <v>0</v>
      </c>
      <c r="P107" s="52">
        <f t="shared" si="6"/>
        <v>0</v>
      </c>
      <c r="Q107" s="28" t="s">
        <v>82</v>
      </c>
      <c r="R107" s="28" t="s">
        <v>82</v>
      </c>
      <c r="S107" s="28" t="s">
        <v>82</v>
      </c>
      <c r="T107" s="19" t="s">
        <v>70</v>
      </c>
    </row>
    <row r="108" spans="1:20" s="6" customFormat="1" ht="40.5" x14ac:dyDescent="0.3">
      <c r="A108" s="37" t="s">
        <v>642</v>
      </c>
      <c r="B108" s="37" t="s">
        <v>643</v>
      </c>
      <c r="C108" s="35" t="s">
        <v>650</v>
      </c>
      <c r="D108" s="35" t="s">
        <v>20</v>
      </c>
      <c r="E108" s="36" t="s">
        <v>189</v>
      </c>
      <c r="F108" s="35" t="s">
        <v>43</v>
      </c>
      <c r="G108" s="35" t="s">
        <v>479</v>
      </c>
      <c r="H108" s="36" t="s">
        <v>66</v>
      </c>
      <c r="I108" s="29">
        <v>216568137.75999999</v>
      </c>
      <c r="J108" s="49">
        <v>0</v>
      </c>
      <c r="K108" s="29">
        <v>216568137.75999999</v>
      </c>
      <c r="L108" s="53">
        <v>0</v>
      </c>
      <c r="M108" s="53">
        <v>0</v>
      </c>
      <c r="N108" s="53">
        <v>0</v>
      </c>
      <c r="O108" s="53">
        <v>0</v>
      </c>
      <c r="P108" s="53">
        <f t="shared" si="6"/>
        <v>0</v>
      </c>
      <c r="Q108" s="28" t="s">
        <v>82</v>
      </c>
      <c r="R108" s="28" t="s">
        <v>82</v>
      </c>
      <c r="S108" s="28" t="s">
        <v>82</v>
      </c>
      <c r="T108" s="21" t="s">
        <v>70</v>
      </c>
    </row>
    <row r="109" spans="1:20" s="6" customFormat="1" ht="40.5" x14ac:dyDescent="0.3">
      <c r="A109" s="37" t="s">
        <v>642</v>
      </c>
      <c r="B109" s="37" t="s">
        <v>643</v>
      </c>
      <c r="C109" s="35" t="s">
        <v>650</v>
      </c>
      <c r="D109" s="35" t="s">
        <v>20</v>
      </c>
      <c r="E109" s="36" t="s">
        <v>225</v>
      </c>
      <c r="F109" s="35" t="s">
        <v>213</v>
      </c>
      <c r="G109" s="35" t="s">
        <v>480</v>
      </c>
      <c r="H109" s="36" t="s">
        <v>233</v>
      </c>
      <c r="I109" s="38">
        <v>64</v>
      </c>
      <c r="J109" s="38">
        <v>0</v>
      </c>
      <c r="K109" s="38">
        <v>64</v>
      </c>
      <c r="L109" s="53">
        <v>0</v>
      </c>
      <c r="M109" s="53">
        <v>0</v>
      </c>
      <c r="N109" s="53">
        <v>0</v>
      </c>
      <c r="O109" s="53">
        <v>0</v>
      </c>
      <c r="P109" s="53">
        <f t="shared" ref="P109:P122" si="7">L109+N109+O109</f>
        <v>0</v>
      </c>
      <c r="Q109" s="28" t="s">
        <v>82</v>
      </c>
      <c r="R109" s="28" t="s">
        <v>82</v>
      </c>
      <c r="S109" s="28" t="s">
        <v>82</v>
      </c>
      <c r="T109" s="21" t="s">
        <v>70</v>
      </c>
    </row>
    <row r="110" spans="1:20" s="6" customFormat="1" ht="67.5" x14ac:dyDescent="0.3">
      <c r="A110" s="37" t="s">
        <v>642</v>
      </c>
      <c r="B110" s="37" t="s">
        <v>643</v>
      </c>
      <c r="C110" s="35" t="s">
        <v>650</v>
      </c>
      <c r="D110" s="35" t="s">
        <v>20</v>
      </c>
      <c r="E110" s="36" t="s">
        <v>225</v>
      </c>
      <c r="F110" s="35" t="s">
        <v>214</v>
      </c>
      <c r="G110" s="35" t="s">
        <v>481</v>
      </c>
      <c r="H110" s="36" t="s">
        <v>234</v>
      </c>
      <c r="I110" s="38">
        <f t="shared" ref="I110:I115" si="8">+J110+K110</f>
        <v>8</v>
      </c>
      <c r="J110" s="38">
        <v>0</v>
      </c>
      <c r="K110" s="38">
        <v>8</v>
      </c>
      <c r="L110" s="53">
        <v>0</v>
      </c>
      <c r="M110" s="53">
        <v>0</v>
      </c>
      <c r="N110" s="53">
        <v>0</v>
      </c>
      <c r="O110" s="53">
        <v>0</v>
      </c>
      <c r="P110" s="53">
        <f t="shared" si="7"/>
        <v>0</v>
      </c>
      <c r="Q110" s="28" t="s">
        <v>82</v>
      </c>
      <c r="R110" s="28" t="s">
        <v>82</v>
      </c>
      <c r="S110" s="28" t="s">
        <v>82</v>
      </c>
      <c r="T110" s="21" t="s">
        <v>70</v>
      </c>
    </row>
    <row r="111" spans="1:20" s="6" customFormat="1" ht="40.5" x14ac:dyDescent="0.3">
      <c r="A111" s="37" t="s">
        <v>642</v>
      </c>
      <c r="B111" s="37" t="s">
        <v>643</v>
      </c>
      <c r="C111" s="35" t="s">
        <v>650</v>
      </c>
      <c r="D111" s="35" t="s">
        <v>20</v>
      </c>
      <c r="E111" s="36" t="s">
        <v>225</v>
      </c>
      <c r="F111" s="35" t="s">
        <v>215</v>
      </c>
      <c r="G111" s="35" t="s">
        <v>227</v>
      </c>
      <c r="H111" s="36" t="s">
        <v>235</v>
      </c>
      <c r="I111" s="43">
        <f t="shared" si="8"/>
        <v>1</v>
      </c>
      <c r="J111" s="43">
        <v>0</v>
      </c>
      <c r="K111" s="43">
        <v>1</v>
      </c>
      <c r="L111" s="53">
        <v>0</v>
      </c>
      <c r="M111" s="53">
        <v>0</v>
      </c>
      <c r="N111" s="53">
        <v>0</v>
      </c>
      <c r="O111" s="53">
        <v>0</v>
      </c>
      <c r="P111" s="53">
        <f t="shared" si="7"/>
        <v>0</v>
      </c>
      <c r="Q111" s="28" t="s">
        <v>82</v>
      </c>
      <c r="R111" s="28" t="s">
        <v>82</v>
      </c>
      <c r="S111" s="28" t="s">
        <v>82</v>
      </c>
      <c r="T111" s="21" t="s">
        <v>70</v>
      </c>
    </row>
    <row r="112" spans="1:20" s="6" customFormat="1" ht="40.5" x14ac:dyDescent="0.3">
      <c r="A112" s="37" t="s">
        <v>642</v>
      </c>
      <c r="B112" s="37" t="s">
        <v>643</v>
      </c>
      <c r="C112" s="35" t="s">
        <v>650</v>
      </c>
      <c r="D112" s="35" t="s">
        <v>20</v>
      </c>
      <c r="E112" s="36" t="s">
        <v>225</v>
      </c>
      <c r="F112" s="35" t="s">
        <v>216</v>
      </c>
      <c r="G112" s="35" t="s">
        <v>482</v>
      </c>
      <c r="H112" s="36" t="s">
        <v>236</v>
      </c>
      <c r="I112" s="38">
        <f t="shared" si="8"/>
        <v>9</v>
      </c>
      <c r="J112" s="38">
        <v>0</v>
      </c>
      <c r="K112" s="38">
        <v>9</v>
      </c>
      <c r="L112" s="53">
        <v>0</v>
      </c>
      <c r="M112" s="53">
        <v>0</v>
      </c>
      <c r="N112" s="53">
        <v>0</v>
      </c>
      <c r="O112" s="53">
        <v>0</v>
      </c>
      <c r="P112" s="53">
        <f t="shared" si="7"/>
        <v>0</v>
      </c>
      <c r="Q112" s="28" t="s">
        <v>82</v>
      </c>
      <c r="R112" s="28" t="s">
        <v>82</v>
      </c>
      <c r="S112" s="28" t="s">
        <v>82</v>
      </c>
      <c r="T112" s="21" t="s">
        <v>70</v>
      </c>
    </row>
    <row r="113" spans="1:20" s="33" customFormat="1" ht="67.5" x14ac:dyDescent="0.3">
      <c r="A113" s="35" t="s">
        <v>640</v>
      </c>
      <c r="B113" s="35" t="s">
        <v>641</v>
      </c>
      <c r="C113" s="35" t="s">
        <v>648</v>
      </c>
      <c r="D113" s="35" t="s">
        <v>18</v>
      </c>
      <c r="E113" s="35" t="s">
        <v>225</v>
      </c>
      <c r="F113" s="35" t="s">
        <v>217</v>
      </c>
      <c r="G113" s="35" t="s">
        <v>483</v>
      </c>
      <c r="H113" s="35" t="s">
        <v>237</v>
      </c>
      <c r="I113" s="38">
        <f t="shared" si="8"/>
        <v>4</v>
      </c>
      <c r="J113" s="38">
        <v>0</v>
      </c>
      <c r="K113" s="38">
        <v>4</v>
      </c>
      <c r="L113" s="52">
        <v>0</v>
      </c>
      <c r="M113" s="52">
        <v>0</v>
      </c>
      <c r="N113" s="52">
        <v>0</v>
      </c>
      <c r="O113" s="52">
        <v>0</v>
      </c>
      <c r="P113" s="52">
        <f t="shared" si="7"/>
        <v>0</v>
      </c>
      <c r="Q113" s="28" t="s">
        <v>82</v>
      </c>
      <c r="R113" s="28" t="s">
        <v>82</v>
      </c>
      <c r="S113" s="28" t="s">
        <v>82</v>
      </c>
      <c r="T113" s="21" t="s">
        <v>70</v>
      </c>
    </row>
    <row r="114" spans="1:20" s="33" customFormat="1" ht="67.5" x14ac:dyDescent="0.3">
      <c r="A114" s="35" t="s">
        <v>640</v>
      </c>
      <c r="B114" s="35" t="s">
        <v>641</v>
      </c>
      <c r="C114" s="35" t="s">
        <v>648</v>
      </c>
      <c r="D114" s="35" t="s">
        <v>18</v>
      </c>
      <c r="E114" s="35" t="s">
        <v>225</v>
      </c>
      <c r="F114" s="35" t="s">
        <v>218</v>
      </c>
      <c r="G114" s="35" t="s">
        <v>484</v>
      </c>
      <c r="H114" s="35" t="s">
        <v>238</v>
      </c>
      <c r="I114" s="38">
        <f t="shared" si="8"/>
        <v>4</v>
      </c>
      <c r="J114" s="38">
        <v>0</v>
      </c>
      <c r="K114" s="38">
        <v>4</v>
      </c>
      <c r="L114" s="52">
        <v>0</v>
      </c>
      <c r="M114" s="52">
        <v>0</v>
      </c>
      <c r="N114" s="52">
        <v>0</v>
      </c>
      <c r="O114" s="52">
        <v>0</v>
      </c>
      <c r="P114" s="52">
        <f t="shared" si="7"/>
        <v>0</v>
      </c>
      <c r="Q114" s="28" t="s">
        <v>82</v>
      </c>
      <c r="R114" s="28" t="s">
        <v>82</v>
      </c>
      <c r="S114" s="28" t="s">
        <v>82</v>
      </c>
      <c r="T114" s="21" t="s">
        <v>70</v>
      </c>
    </row>
    <row r="115" spans="1:20" s="33" customFormat="1" ht="67.5" x14ac:dyDescent="0.3">
      <c r="A115" s="35" t="s">
        <v>640</v>
      </c>
      <c r="B115" s="35" t="s">
        <v>641</v>
      </c>
      <c r="C115" s="35" t="s">
        <v>648</v>
      </c>
      <c r="D115" s="35" t="s">
        <v>18</v>
      </c>
      <c r="E115" s="35" t="s">
        <v>225</v>
      </c>
      <c r="F115" s="35" t="s">
        <v>219</v>
      </c>
      <c r="G115" s="35" t="s">
        <v>483</v>
      </c>
      <c r="H115" s="35" t="s">
        <v>239</v>
      </c>
      <c r="I115" s="38">
        <f t="shared" si="8"/>
        <v>4</v>
      </c>
      <c r="J115" s="38">
        <v>0</v>
      </c>
      <c r="K115" s="38">
        <v>4</v>
      </c>
      <c r="L115" s="52">
        <v>0</v>
      </c>
      <c r="M115" s="52">
        <v>0</v>
      </c>
      <c r="N115" s="52">
        <v>0</v>
      </c>
      <c r="O115" s="52">
        <v>0</v>
      </c>
      <c r="P115" s="52">
        <f t="shared" si="7"/>
        <v>0</v>
      </c>
      <c r="Q115" s="28" t="s">
        <v>82</v>
      </c>
      <c r="R115" s="28" t="s">
        <v>82</v>
      </c>
      <c r="S115" s="28" t="s">
        <v>82</v>
      </c>
      <c r="T115" s="21" t="s">
        <v>70</v>
      </c>
    </row>
    <row r="116" spans="1:20" s="6" customFormat="1" ht="67.5" x14ac:dyDescent="0.3">
      <c r="A116" s="37" t="s">
        <v>642</v>
      </c>
      <c r="B116" s="35" t="s">
        <v>643</v>
      </c>
      <c r="C116" s="35" t="s">
        <v>652</v>
      </c>
      <c r="D116" s="35" t="s">
        <v>226</v>
      </c>
      <c r="E116" s="36" t="s">
        <v>225</v>
      </c>
      <c r="F116" s="35" t="s">
        <v>220</v>
      </c>
      <c r="G116" s="35" t="s">
        <v>228</v>
      </c>
      <c r="H116" s="35" t="s">
        <v>240</v>
      </c>
      <c r="I116" s="38">
        <v>140</v>
      </c>
      <c r="J116" s="38">
        <v>0</v>
      </c>
      <c r="K116" s="38">
        <v>140</v>
      </c>
      <c r="L116" s="53">
        <v>0</v>
      </c>
      <c r="M116" s="53">
        <v>0</v>
      </c>
      <c r="N116" s="53">
        <v>0</v>
      </c>
      <c r="O116" s="53">
        <v>0</v>
      </c>
      <c r="P116" s="53">
        <f t="shared" si="7"/>
        <v>0</v>
      </c>
      <c r="Q116" s="28" t="s">
        <v>82</v>
      </c>
      <c r="R116" s="28" t="s">
        <v>82</v>
      </c>
      <c r="S116" s="28" t="s">
        <v>82</v>
      </c>
      <c r="T116" s="21" t="s">
        <v>70</v>
      </c>
    </row>
    <row r="117" spans="1:20" s="6" customFormat="1" ht="54" x14ac:dyDescent="0.3">
      <c r="A117" s="37" t="s">
        <v>642</v>
      </c>
      <c r="B117" s="35" t="s">
        <v>643</v>
      </c>
      <c r="C117" s="35" t="s">
        <v>652</v>
      </c>
      <c r="D117" s="35" t="s">
        <v>226</v>
      </c>
      <c r="E117" s="36" t="s">
        <v>225</v>
      </c>
      <c r="F117" s="35" t="s">
        <v>221</v>
      </c>
      <c r="G117" s="35" t="s">
        <v>229</v>
      </c>
      <c r="H117" s="35" t="s">
        <v>241</v>
      </c>
      <c r="I117" s="43">
        <v>1</v>
      </c>
      <c r="J117" s="43"/>
      <c r="K117" s="43">
        <v>1</v>
      </c>
      <c r="L117" s="53">
        <v>0</v>
      </c>
      <c r="M117" s="53">
        <v>0</v>
      </c>
      <c r="N117" s="53">
        <v>0</v>
      </c>
      <c r="O117" s="53">
        <v>0</v>
      </c>
      <c r="P117" s="53">
        <f t="shared" si="7"/>
        <v>0</v>
      </c>
      <c r="Q117" s="28" t="s">
        <v>82</v>
      </c>
      <c r="R117" s="28" t="s">
        <v>82</v>
      </c>
      <c r="S117" s="28" t="s">
        <v>82</v>
      </c>
      <c r="T117" s="21" t="s">
        <v>70</v>
      </c>
    </row>
    <row r="118" spans="1:20" s="6" customFormat="1" ht="81" x14ac:dyDescent="0.3">
      <c r="A118" s="37" t="s">
        <v>642</v>
      </c>
      <c r="B118" s="35" t="s">
        <v>643</v>
      </c>
      <c r="C118" s="35" t="s">
        <v>652</v>
      </c>
      <c r="D118" s="35" t="s">
        <v>226</v>
      </c>
      <c r="E118" s="36" t="s">
        <v>225</v>
      </c>
      <c r="F118" s="35" t="s">
        <v>222</v>
      </c>
      <c r="G118" s="35" t="s">
        <v>230</v>
      </c>
      <c r="H118" s="35" t="s">
        <v>242</v>
      </c>
      <c r="I118" s="38">
        <f>+J118+K118</f>
        <v>24</v>
      </c>
      <c r="J118" s="38">
        <v>0</v>
      </c>
      <c r="K118" s="38">
        <v>24</v>
      </c>
      <c r="L118" s="53">
        <v>0</v>
      </c>
      <c r="M118" s="53">
        <v>0</v>
      </c>
      <c r="N118" s="53">
        <v>0</v>
      </c>
      <c r="O118" s="53">
        <v>0</v>
      </c>
      <c r="P118" s="53">
        <f t="shared" si="7"/>
        <v>0</v>
      </c>
      <c r="Q118" s="28" t="s">
        <v>82</v>
      </c>
      <c r="R118" s="28" t="s">
        <v>82</v>
      </c>
      <c r="S118" s="28" t="s">
        <v>82</v>
      </c>
      <c r="T118" s="21" t="s">
        <v>70</v>
      </c>
    </row>
    <row r="119" spans="1:20" s="6" customFormat="1" ht="81" x14ac:dyDescent="0.3">
      <c r="A119" s="37" t="s">
        <v>645</v>
      </c>
      <c r="B119" s="37" t="s">
        <v>646</v>
      </c>
      <c r="C119" s="35" t="s">
        <v>649</v>
      </c>
      <c r="D119" s="35" t="s">
        <v>19</v>
      </c>
      <c r="E119" s="36" t="s">
        <v>225</v>
      </c>
      <c r="F119" s="35" t="s">
        <v>223</v>
      </c>
      <c r="G119" s="35" t="s">
        <v>231</v>
      </c>
      <c r="H119" s="35" t="s">
        <v>243</v>
      </c>
      <c r="I119" s="44">
        <v>17</v>
      </c>
      <c r="J119" s="44">
        <v>0</v>
      </c>
      <c r="K119" s="44">
        <v>17</v>
      </c>
      <c r="L119" s="53">
        <v>0</v>
      </c>
      <c r="M119" s="53">
        <v>0</v>
      </c>
      <c r="N119" s="53">
        <v>0</v>
      </c>
      <c r="O119" s="53">
        <v>0</v>
      </c>
      <c r="P119" s="53">
        <f t="shared" si="7"/>
        <v>0</v>
      </c>
      <c r="Q119" s="28" t="s">
        <v>82</v>
      </c>
      <c r="R119" s="28" t="s">
        <v>82</v>
      </c>
      <c r="S119" s="28" t="s">
        <v>82</v>
      </c>
      <c r="T119" s="21" t="s">
        <v>70</v>
      </c>
    </row>
    <row r="120" spans="1:20" s="6" customFormat="1" ht="81" x14ac:dyDescent="0.3">
      <c r="A120" s="37" t="s">
        <v>645</v>
      </c>
      <c r="B120" s="37" t="s">
        <v>646</v>
      </c>
      <c r="C120" s="35" t="s">
        <v>649</v>
      </c>
      <c r="D120" s="35" t="s">
        <v>19</v>
      </c>
      <c r="E120" s="36" t="s">
        <v>225</v>
      </c>
      <c r="F120" s="35" t="s">
        <v>224</v>
      </c>
      <c r="G120" s="35" t="s">
        <v>232</v>
      </c>
      <c r="H120" s="35" t="s">
        <v>244</v>
      </c>
      <c r="I120" s="44">
        <v>10</v>
      </c>
      <c r="J120" s="44">
        <v>0</v>
      </c>
      <c r="K120" s="44">
        <v>10</v>
      </c>
      <c r="L120" s="53">
        <v>0</v>
      </c>
      <c r="M120" s="53">
        <v>0</v>
      </c>
      <c r="N120" s="53">
        <v>0</v>
      </c>
      <c r="O120" s="53">
        <v>0</v>
      </c>
      <c r="P120" s="53">
        <f t="shared" si="7"/>
        <v>0</v>
      </c>
      <c r="Q120" s="28" t="s">
        <v>82</v>
      </c>
      <c r="R120" s="28" t="s">
        <v>82</v>
      </c>
      <c r="S120" s="28" t="s">
        <v>82</v>
      </c>
      <c r="T120" s="21" t="s">
        <v>70</v>
      </c>
    </row>
    <row r="121" spans="1:20" s="6" customFormat="1" ht="27" x14ac:dyDescent="0.3">
      <c r="A121" s="37" t="s">
        <v>642</v>
      </c>
      <c r="B121" s="35" t="s">
        <v>643</v>
      </c>
      <c r="C121" s="35" t="s">
        <v>652</v>
      </c>
      <c r="D121" s="36" t="s">
        <v>226</v>
      </c>
      <c r="E121" s="36" t="s">
        <v>225</v>
      </c>
      <c r="F121" s="35" t="s">
        <v>586</v>
      </c>
      <c r="G121" s="35" t="s">
        <v>587</v>
      </c>
      <c r="H121" s="35" t="s">
        <v>588</v>
      </c>
      <c r="I121" s="44">
        <v>38</v>
      </c>
      <c r="J121" s="44">
        <v>0</v>
      </c>
      <c r="K121" s="44">
        <v>38</v>
      </c>
      <c r="L121" s="53">
        <v>0</v>
      </c>
      <c r="M121" s="53">
        <v>0</v>
      </c>
      <c r="N121" s="53">
        <v>0</v>
      </c>
      <c r="O121" s="53">
        <v>0</v>
      </c>
      <c r="P121" s="53">
        <f t="shared" si="7"/>
        <v>0</v>
      </c>
      <c r="Q121" s="28"/>
      <c r="R121" s="28"/>
      <c r="S121" s="28"/>
      <c r="T121" s="21"/>
    </row>
    <row r="122" spans="1:20" s="6" customFormat="1" ht="54" x14ac:dyDescent="0.3">
      <c r="A122" s="37" t="s">
        <v>642</v>
      </c>
      <c r="B122" s="35" t="s">
        <v>643</v>
      </c>
      <c r="C122" s="35" t="s">
        <v>650</v>
      </c>
      <c r="D122" s="37" t="s">
        <v>20</v>
      </c>
      <c r="E122" s="36" t="s">
        <v>225</v>
      </c>
      <c r="F122" s="35" t="s">
        <v>43</v>
      </c>
      <c r="G122" s="35" t="s">
        <v>479</v>
      </c>
      <c r="H122" s="35" t="s">
        <v>66</v>
      </c>
      <c r="I122" s="31">
        <v>68389808.399999991</v>
      </c>
      <c r="J122" s="31">
        <v>0</v>
      </c>
      <c r="K122" s="31">
        <v>68389808.399999991</v>
      </c>
      <c r="L122" s="53">
        <v>0</v>
      </c>
      <c r="M122" s="53">
        <v>0</v>
      </c>
      <c r="N122" s="53">
        <v>0</v>
      </c>
      <c r="O122" s="53">
        <v>0</v>
      </c>
      <c r="P122" s="53">
        <f t="shared" si="7"/>
        <v>0</v>
      </c>
      <c r="Q122" s="28" t="s">
        <v>82</v>
      </c>
      <c r="R122" s="28" t="s">
        <v>82</v>
      </c>
      <c r="S122" s="28" t="s">
        <v>82</v>
      </c>
      <c r="T122" s="21" t="s">
        <v>70</v>
      </c>
    </row>
    <row r="123" spans="1:20" s="6" customFormat="1" ht="148.5" x14ac:dyDescent="0.3">
      <c r="A123" s="37" t="s">
        <v>642</v>
      </c>
      <c r="B123" s="37" t="s">
        <v>643</v>
      </c>
      <c r="C123" s="35" t="s">
        <v>652</v>
      </c>
      <c r="D123" s="36" t="s">
        <v>226</v>
      </c>
      <c r="E123" s="36" t="s">
        <v>248</v>
      </c>
      <c r="F123" s="35" t="s">
        <v>245</v>
      </c>
      <c r="G123" s="35" t="s">
        <v>489</v>
      </c>
      <c r="H123" s="35" t="s">
        <v>249</v>
      </c>
      <c r="I123" s="44">
        <v>150</v>
      </c>
      <c r="J123" s="34">
        <v>0</v>
      </c>
      <c r="K123" s="44">
        <v>150</v>
      </c>
      <c r="L123" s="53">
        <v>0</v>
      </c>
      <c r="M123" s="53">
        <v>0</v>
      </c>
      <c r="N123" s="53">
        <v>0</v>
      </c>
      <c r="O123" s="53">
        <v>0</v>
      </c>
      <c r="P123" s="53">
        <f t="shared" ref="P123:P130" si="9">L123+N123+O123</f>
        <v>0</v>
      </c>
      <c r="Q123" s="28" t="s">
        <v>82</v>
      </c>
      <c r="R123" s="28" t="s">
        <v>82</v>
      </c>
      <c r="S123" s="28" t="s">
        <v>82</v>
      </c>
      <c r="T123" s="21" t="s">
        <v>70</v>
      </c>
    </row>
    <row r="124" spans="1:20" s="6" customFormat="1" ht="67.5" x14ac:dyDescent="0.3">
      <c r="A124" s="37" t="s">
        <v>642</v>
      </c>
      <c r="B124" s="35" t="s">
        <v>643</v>
      </c>
      <c r="C124" s="35" t="s">
        <v>652</v>
      </c>
      <c r="D124" s="36" t="s">
        <v>226</v>
      </c>
      <c r="E124" s="36" t="s">
        <v>248</v>
      </c>
      <c r="F124" s="35" t="s">
        <v>246</v>
      </c>
      <c r="G124" s="35" t="s">
        <v>252</v>
      </c>
      <c r="H124" s="35" t="s">
        <v>250</v>
      </c>
      <c r="I124" s="45">
        <v>1</v>
      </c>
      <c r="J124" s="50">
        <v>0</v>
      </c>
      <c r="K124" s="45">
        <v>1</v>
      </c>
      <c r="L124" s="53">
        <v>0</v>
      </c>
      <c r="M124" s="53">
        <v>0</v>
      </c>
      <c r="N124" s="53">
        <v>0</v>
      </c>
      <c r="O124" s="53">
        <v>0</v>
      </c>
      <c r="P124" s="53">
        <f t="shared" si="9"/>
        <v>0</v>
      </c>
      <c r="Q124" s="28" t="s">
        <v>82</v>
      </c>
      <c r="R124" s="28" t="s">
        <v>82</v>
      </c>
      <c r="S124" s="28" t="s">
        <v>82</v>
      </c>
      <c r="T124" s="21" t="s">
        <v>70</v>
      </c>
    </row>
    <row r="125" spans="1:20" s="6" customFormat="1" ht="81" x14ac:dyDescent="0.3">
      <c r="A125" s="37" t="s">
        <v>645</v>
      </c>
      <c r="B125" s="37" t="s">
        <v>646</v>
      </c>
      <c r="C125" s="35" t="s">
        <v>659</v>
      </c>
      <c r="D125" s="35" t="s">
        <v>19</v>
      </c>
      <c r="E125" s="36" t="s">
        <v>248</v>
      </c>
      <c r="F125" s="35" t="s">
        <v>247</v>
      </c>
      <c r="G125" s="35" t="s">
        <v>490</v>
      </c>
      <c r="H125" s="35" t="s">
        <v>251</v>
      </c>
      <c r="I125" s="38">
        <v>3</v>
      </c>
      <c r="J125" s="34">
        <v>0</v>
      </c>
      <c r="K125" s="38">
        <v>3</v>
      </c>
      <c r="L125" s="53">
        <v>0</v>
      </c>
      <c r="M125" s="53">
        <v>0</v>
      </c>
      <c r="N125" s="53">
        <v>0</v>
      </c>
      <c r="O125" s="53">
        <v>0</v>
      </c>
      <c r="P125" s="53">
        <f t="shared" si="9"/>
        <v>0</v>
      </c>
      <c r="Q125" s="28" t="s">
        <v>82</v>
      </c>
      <c r="R125" s="28" t="s">
        <v>82</v>
      </c>
      <c r="S125" s="28" t="s">
        <v>82</v>
      </c>
      <c r="T125" s="19" t="s">
        <v>70</v>
      </c>
    </row>
    <row r="126" spans="1:20" s="6" customFormat="1" ht="94.5" x14ac:dyDescent="0.3">
      <c r="A126" s="37" t="s">
        <v>642</v>
      </c>
      <c r="B126" s="35" t="s">
        <v>643</v>
      </c>
      <c r="C126" s="35" t="s">
        <v>655</v>
      </c>
      <c r="D126" s="35" t="s">
        <v>226</v>
      </c>
      <c r="E126" s="36" t="s">
        <v>272</v>
      </c>
      <c r="F126" s="35" t="s">
        <v>253</v>
      </c>
      <c r="G126" s="35" t="s">
        <v>269</v>
      </c>
      <c r="H126" s="35" t="s">
        <v>261</v>
      </c>
      <c r="I126" s="43">
        <f>+J126+K126</f>
        <v>0.9</v>
      </c>
      <c r="J126" s="50">
        <v>0</v>
      </c>
      <c r="K126" s="43">
        <v>0.9</v>
      </c>
      <c r="L126" s="53">
        <v>0</v>
      </c>
      <c r="M126" s="53">
        <v>0</v>
      </c>
      <c r="N126" s="53">
        <v>0</v>
      </c>
      <c r="O126" s="53">
        <v>0</v>
      </c>
      <c r="P126" s="53">
        <f>L126+N126+O126</f>
        <v>0</v>
      </c>
      <c r="Q126" s="28" t="s">
        <v>304</v>
      </c>
      <c r="R126" s="28" t="s">
        <v>304</v>
      </c>
      <c r="S126" s="28" t="s">
        <v>304</v>
      </c>
      <c r="T126" s="19" t="s">
        <v>70</v>
      </c>
    </row>
    <row r="127" spans="1:20" s="6" customFormat="1" ht="67.5" x14ac:dyDescent="0.3">
      <c r="A127" s="37" t="s">
        <v>642</v>
      </c>
      <c r="B127" s="35" t="s">
        <v>643</v>
      </c>
      <c r="C127" s="35" t="s">
        <v>655</v>
      </c>
      <c r="D127" s="35" t="s">
        <v>226</v>
      </c>
      <c r="E127" s="36" t="s">
        <v>272</v>
      </c>
      <c r="F127" s="35" t="s">
        <v>254</v>
      </c>
      <c r="G127" s="35" t="s">
        <v>491</v>
      </c>
      <c r="H127" s="35" t="s">
        <v>262</v>
      </c>
      <c r="I127" s="38">
        <f>+J127+K127</f>
        <v>8</v>
      </c>
      <c r="J127" s="34">
        <v>0</v>
      </c>
      <c r="K127" s="38">
        <v>8</v>
      </c>
      <c r="L127" s="53">
        <v>0</v>
      </c>
      <c r="M127" s="53">
        <v>0</v>
      </c>
      <c r="N127" s="53">
        <v>0</v>
      </c>
      <c r="O127" s="53">
        <v>0</v>
      </c>
      <c r="P127" s="53">
        <f>L127+N127+O127</f>
        <v>0</v>
      </c>
      <c r="Q127" s="28" t="s">
        <v>304</v>
      </c>
      <c r="R127" s="28" t="s">
        <v>304</v>
      </c>
      <c r="S127" s="28" t="s">
        <v>304</v>
      </c>
      <c r="T127" s="19" t="s">
        <v>70</v>
      </c>
    </row>
    <row r="128" spans="1:20" s="6" customFormat="1" ht="67.5" x14ac:dyDescent="0.3">
      <c r="A128" s="37" t="s">
        <v>642</v>
      </c>
      <c r="B128" s="35" t="s">
        <v>643</v>
      </c>
      <c r="C128" s="35" t="s">
        <v>655</v>
      </c>
      <c r="D128" s="35" t="s">
        <v>226</v>
      </c>
      <c r="E128" s="36" t="s">
        <v>272</v>
      </c>
      <c r="F128" s="35" t="s">
        <v>255</v>
      </c>
      <c r="G128" s="35" t="s">
        <v>492</v>
      </c>
      <c r="H128" s="35" t="s">
        <v>263</v>
      </c>
      <c r="I128" s="38">
        <v>15</v>
      </c>
      <c r="J128" s="34">
        <v>0</v>
      </c>
      <c r="K128" s="38">
        <v>15</v>
      </c>
      <c r="L128" s="53">
        <v>0</v>
      </c>
      <c r="M128" s="53">
        <v>0</v>
      </c>
      <c r="N128" s="53">
        <v>0</v>
      </c>
      <c r="O128" s="53">
        <v>5940285058</v>
      </c>
      <c r="P128" s="53">
        <f t="shared" si="9"/>
        <v>5940285058</v>
      </c>
      <c r="Q128" s="28" t="s">
        <v>275</v>
      </c>
      <c r="R128" s="28" t="s">
        <v>274</v>
      </c>
      <c r="S128" s="28" t="s">
        <v>276</v>
      </c>
      <c r="T128" s="22" t="s">
        <v>305</v>
      </c>
    </row>
    <row r="129" spans="1:20" s="6" customFormat="1" ht="54" x14ac:dyDescent="0.3">
      <c r="A129" s="37" t="s">
        <v>642</v>
      </c>
      <c r="B129" s="35" t="s">
        <v>643</v>
      </c>
      <c r="C129" s="35" t="s">
        <v>655</v>
      </c>
      <c r="D129" s="35" t="s">
        <v>226</v>
      </c>
      <c r="E129" s="36" t="s">
        <v>272</v>
      </c>
      <c r="F129" s="35" t="s">
        <v>255</v>
      </c>
      <c r="G129" s="35" t="s">
        <v>492</v>
      </c>
      <c r="H129" s="35" t="s">
        <v>263</v>
      </c>
      <c r="I129" s="38">
        <v>11</v>
      </c>
      <c r="J129" s="34">
        <v>0</v>
      </c>
      <c r="K129" s="38">
        <v>11</v>
      </c>
      <c r="L129" s="53">
        <v>0</v>
      </c>
      <c r="M129" s="53">
        <v>0</v>
      </c>
      <c r="N129" s="53">
        <v>0</v>
      </c>
      <c r="O129" s="53">
        <v>1688424673.7610002</v>
      </c>
      <c r="P129" s="53">
        <f t="shared" si="9"/>
        <v>1688424673.7610002</v>
      </c>
      <c r="Q129" s="28" t="s">
        <v>277</v>
      </c>
      <c r="R129" s="28" t="s">
        <v>593</v>
      </c>
      <c r="S129" s="28" t="s">
        <v>278</v>
      </c>
      <c r="T129" s="22" t="s">
        <v>305</v>
      </c>
    </row>
    <row r="130" spans="1:20" s="6" customFormat="1" ht="67.5" x14ac:dyDescent="0.3">
      <c r="A130" s="37" t="s">
        <v>642</v>
      </c>
      <c r="B130" s="35" t="s">
        <v>643</v>
      </c>
      <c r="C130" s="35" t="s">
        <v>655</v>
      </c>
      <c r="D130" s="35" t="s">
        <v>226</v>
      </c>
      <c r="E130" s="36" t="s">
        <v>272</v>
      </c>
      <c r="F130" s="35" t="s">
        <v>256</v>
      </c>
      <c r="G130" s="35" t="s">
        <v>493</v>
      </c>
      <c r="H130" s="35" t="s">
        <v>264</v>
      </c>
      <c r="I130" s="38">
        <v>38</v>
      </c>
      <c r="J130" s="34">
        <v>0</v>
      </c>
      <c r="K130" s="38">
        <v>38</v>
      </c>
      <c r="L130" s="53">
        <v>0</v>
      </c>
      <c r="M130" s="53">
        <v>0</v>
      </c>
      <c r="N130" s="53">
        <v>0</v>
      </c>
      <c r="O130" s="53">
        <v>1211308455.184</v>
      </c>
      <c r="P130" s="53">
        <f t="shared" si="9"/>
        <v>1211308455.184</v>
      </c>
      <c r="Q130" s="28" t="s">
        <v>275</v>
      </c>
      <c r="R130" s="28" t="s">
        <v>274</v>
      </c>
      <c r="S130" s="28" t="s">
        <v>273</v>
      </c>
      <c r="T130" s="23" t="s">
        <v>306</v>
      </c>
    </row>
    <row r="131" spans="1:20" s="6" customFormat="1" ht="54" x14ac:dyDescent="0.3">
      <c r="A131" s="37" t="s">
        <v>642</v>
      </c>
      <c r="B131" s="35" t="s">
        <v>643</v>
      </c>
      <c r="C131" s="35" t="s">
        <v>655</v>
      </c>
      <c r="D131" s="35" t="s">
        <v>226</v>
      </c>
      <c r="E131" s="36" t="s">
        <v>272</v>
      </c>
      <c r="F131" s="35" t="s">
        <v>256</v>
      </c>
      <c r="G131" s="35" t="s">
        <v>493</v>
      </c>
      <c r="H131" s="35" t="s">
        <v>264</v>
      </c>
      <c r="I131" s="38">
        <v>9</v>
      </c>
      <c r="J131" s="34">
        <v>0</v>
      </c>
      <c r="K131" s="38">
        <v>9</v>
      </c>
      <c r="L131" s="53">
        <v>0</v>
      </c>
      <c r="M131" s="53">
        <v>0</v>
      </c>
      <c r="N131" s="53">
        <v>255868442.76666668</v>
      </c>
      <c r="O131" s="53">
        <v>839838581.5076617</v>
      </c>
      <c r="P131" s="53">
        <f>L131+N131+O131</f>
        <v>1095707024.2743285</v>
      </c>
      <c r="Q131" s="28" t="s">
        <v>277</v>
      </c>
      <c r="R131" s="28" t="s">
        <v>593</v>
      </c>
      <c r="S131" s="28" t="s">
        <v>279</v>
      </c>
      <c r="T131" s="23" t="s">
        <v>306</v>
      </c>
    </row>
    <row r="132" spans="1:20" s="6" customFormat="1" ht="94.5" x14ac:dyDescent="0.3">
      <c r="A132" s="37" t="s">
        <v>642</v>
      </c>
      <c r="B132" s="35" t="s">
        <v>643</v>
      </c>
      <c r="C132" s="35" t="s">
        <v>655</v>
      </c>
      <c r="D132" s="35" t="s">
        <v>226</v>
      </c>
      <c r="E132" s="36" t="s">
        <v>272</v>
      </c>
      <c r="F132" s="35" t="s">
        <v>257</v>
      </c>
      <c r="G132" s="35" t="s">
        <v>270</v>
      </c>
      <c r="H132" s="35" t="s">
        <v>265</v>
      </c>
      <c r="I132" s="39">
        <v>0.95</v>
      </c>
      <c r="J132" s="34">
        <v>0</v>
      </c>
      <c r="K132" s="39">
        <v>0.95</v>
      </c>
      <c r="L132" s="53">
        <v>0</v>
      </c>
      <c r="M132" s="53">
        <v>0</v>
      </c>
      <c r="N132" s="53">
        <v>0</v>
      </c>
      <c r="O132" s="53">
        <v>0</v>
      </c>
      <c r="P132" s="53">
        <f t="shared" ref="P132:P197" si="10">L132+N132+O132</f>
        <v>0</v>
      </c>
      <c r="Q132" s="28" t="s">
        <v>304</v>
      </c>
      <c r="R132" s="28" t="s">
        <v>304</v>
      </c>
      <c r="S132" s="28" t="s">
        <v>304</v>
      </c>
      <c r="T132" s="19" t="s">
        <v>70</v>
      </c>
    </row>
    <row r="133" spans="1:20" s="6" customFormat="1" ht="67.5" x14ac:dyDescent="0.3">
      <c r="A133" s="37" t="s">
        <v>642</v>
      </c>
      <c r="B133" s="35" t="s">
        <v>643</v>
      </c>
      <c r="C133" s="35" t="s">
        <v>655</v>
      </c>
      <c r="D133" s="35" t="s">
        <v>226</v>
      </c>
      <c r="E133" s="36" t="s">
        <v>272</v>
      </c>
      <c r="F133" s="35" t="s">
        <v>258</v>
      </c>
      <c r="G133" s="35" t="s">
        <v>494</v>
      </c>
      <c r="H133" s="35" t="s">
        <v>266</v>
      </c>
      <c r="I133" s="38">
        <v>2</v>
      </c>
      <c r="J133" s="34">
        <v>0</v>
      </c>
      <c r="K133" s="38">
        <v>2</v>
      </c>
      <c r="L133" s="53">
        <v>0</v>
      </c>
      <c r="M133" s="53">
        <v>0</v>
      </c>
      <c r="N133" s="53">
        <v>0</v>
      </c>
      <c r="O133" s="53">
        <v>0</v>
      </c>
      <c r="P133" s="53">
        <f t="shared" si="10"/>
        <v>0</v>
      </c>
      <c r="Q133" s="28" t="s">
        <v>307</v>
      </c>
      <c r="R133" s="28" t="s">
        <v>307</v>
      </c>
      <c r="S133" s="28" t="s">
        <v>307</v>
      </c>
      <c r="T133" s="19" t="s">
        <v>70</v>
      </c>
    </row>
    <row r="134" spans="1:20" s="6" customFormat="1" ht="54" x14ac:dyDescent="0.3">
      <c r="A134" s="37" t="s">
        <v>642</v>
      </c>
      <c r="B134" s="35" t="s">
        <v>643</v>
      </c>
      <c r="C134" s="35" t="s">
        <v>652</v>
      </c>
      <c r="D134" s="35" t="s">
        <v>226</v>
      </c>
      <c r="E134" s="36" t="s">
        <v>272</v>
      </c>
      <c r="F134" s="35" t="s">
        <v>259</v>
      </c>
      <c r="G134" s="35" t="s">
        <v>271</v>
      </c>
      <c r="H134" s="35" t="s">
        <v>267</v>
      </c>
      <c r="I134" s="43">
        <f>+J134+K134</f>
        <v>0.3</v>
      </c>
      <c r="J134" s="50">
        <v>0</v>
      </c>
      <c r="K134" s="43">
        <v>0.3</v>
      </c>
      <c r="L134" s="53">
        <v>0</v>
      </c>
      <c r="M134" s="53">
        <v>0</v>
      </c>
      <c r="N134" s="53">
        <v>0</v>
      </c>
      <c r="O134" s="53">
        <v>0</v>
      </c>
      <c r="P134" s="53">
        <f t="shared" si="10"/>
        <v>0</v>
      </c>
      <c r="Q134" s="28" t="s">
        <v>307</v>
      </c>
      <c r="R134" s="28" t="s">
        <v>307</v>
      </c>
      <c r="S134" s="28" t="s">
        <v>307</v>
      </c>
      <c r="T134" s="19" t="s">
        <v>70</v>
      </c>
    </row>
    <row r="135" spans="1:20" s="6" customFormat="1" ht="40.5" x14ac:dyDescent="0.3">
      <c r="A135" s="37" t="s">
        <v>642</v>
      </c>
      <c r="B135" s="35" t="s">
        <v>643</v>
      </c>
      <c r="C135" s="35" t="s">
        <v>652</v>
      </c>
      <c r="D135" s="35" t="s">
        <v>226</v>
      </c>
      <c r="E135" s="36" t="s">
        <v>272</v>
      </c>
      <c r="F135" s="35" t="s">
        <v>260</v>
      </c>
      <c r="G135" s="35" t="s">
        <v>495</v>
      </c>
      <c r="H135" s="35" t="s">
        <v>268</v>
      </c>
      <c r="I135" s="30">
        <v>2</v>
      </c>
      <c r="J135" s="34">
        <v>0</v>
      </c>
      <c r="K135" s="30">
        <v>2</v>
      </c>
      <c r="L135" s="53">
        <v>0</v>
      </c>
      <c r="M135" s="53">
        <v>0</v>
      </c>
      <c r="N135" s="53">
        <v>0</v>
      </c>
      <c r="O135" s="53">
        <v>0</v>
      </c>
      <c r="P135" s="53">
        <f t="shared" si="10"/>
        <v>0</v>
      </c>
      <c r="Q135" s="28" t="s">
        <v>307</v>
      </c>
      <c r="R135" s="28" t="s">
        <v>307</v>
      </c>
      <c r="S135" s="28" t="s">
        <v>307</v>
      </c>
      <c r="T135" s="19" t="s">
        <v>70</v>
      </c>
    </row>
    <row r="136" spans="1:20" s="6" customFormat="1" ht="54" x14ac:dyDescent="0.3">
      <c r="A136" s="37" t="s">
        <v>642</v>
      </c>
      <c r="B136" s="37" t="s">
        <v>643</v>
      </c>
      <c r="C136" s="35" t="s">
        <v>650</v>
      </c>
      <c r="D136" s="35" t="s">
        <v>20</v>
      </c>
      <c r="E136" s="36" t="s">
        <v>272</v>
      </c>
      <c r="F136" s="35" t="s">
        <v>43</v>
      </c>
      <c r="G136" s="35" t="s">
        <v>479</v>
      </c>
      <c r="H136" s="35" t="s">
        <v>66</v>
      </c>
      <c r="I136" s="32">
        <v>14666347567.986311</v>
      </c>
      <c r="J136" s="48">
        <v>0</v>
      </c>
      <c r="K136" s="32">
        <v>14666347567.986311</v>
      </c>
      <c r="L136" s="53">
        <v>0</v>
      </c>
      <c r="M136" s="53">
        <v>0</v>
      </c>
      <c r="N136" s="53">
        <v>0</v>
      </c>
      <c r="O136" s="53">
        <v>0</v>
      </c>
      <c r="P136" s="53">
        <f t="shared" si="10"/>
        <v>0</v>
      </c>
      <c r="Q136" s="28" t="s">
        <v>82</v>
      </c>
      <c r="R136" s="28" t="s">
        <v>82</v>
      </c>
      <c r="S136" s="28" t="s">
        <v>82</v>
      </c>
      <c r="T136" s="19" t="s">
        <v>70</v>
      </c>
    </row>
    <row r="137" spans="1:20" s="33" customFormat="1" ht="67.5" x14ac:dyDescent="0.3">
      <c r="A137" s="35" t="s">
        <v>640</v>
      </c>
      <c r="B137" s="35" t="s">
        <v>641</v>
      </c>
      <c r="C137" s="35" t="s">
        <v>647</v>
      </c>
      <c r="D137" s="35" t="s">
        <v>18</v>
      </c>
      <c r="E137" s="35" t="s">
        <v>280</v>
      </c>
      <c r="F137" s="35" t="s">
        <v>21</v>
      </c>
      <c r="G137" s="35" t="s">
        <v>596</v>
      </c>
      <c r="H137" s="35" t="s">
        <v>295</v>
      </c>
      <c r="I137" s="38">
        <v>50</v>
      </c>
      <c r="J137" s="38">
        <v>35</v>
      </c>
      <c r="K137" s="38">
        <v>15</v>
      </c>
      <c r="L137" s="52">
        <v>9458962.5</v>
      </c>
      <c r="M137" s="52">
        <v>7024400</v>
      </c>
      <c r="N137" s="52">
        <v>0</v>
      </c>
      <c r="O137" s="52">
        <v>0</v>
      </c>
      <c r="P137" s="52">
        <f t="shared" si="10"/>
        <v>9458962.5</v>
      </c>
      <c r="Q137" s="28" t="s">
        <v>69</v>
      </c>
      <c r="R137" s="28" t="s">
        <v>81</v>
      </c>
      <c r="S137" s="28" t="s">
        <v>80</v>
      </c>
      <c r="T137" s="19"/>
    </row>
    <row r="138" spans="1:20" s="33" customFormat="1" ht="67.5" x14ac:dyDescent="0.3">
      <c r="A138" s="35" t="s">
        <v>640</v>
      </c>
      <c r="B138" s="35" t="s">
        <v>641</v>
      </c>
      <c r="C138" s="35" t="s">
        <v>647</v>
      </c>
      <c r="D138" s="35" t="s">
        <v>18</v>
      </c>
      <c r="E138" s="35" t="s">
        <v>280</v>
      </c>
      <c r="F138" s="35" t="s">
        <v>22</v>
      </c>
      <c r="G138" s="35" t="s">
        <v>566</v>
      </c>
      <c r="H138" s="35" t="s">
        <v>296</v>
      </c>
      <c r="I138" s="38">
        <v>20</v>
      </c>
      <c r="J138" s="38">
        <v>15</v>
      </c>
      <c r="K138" s="38">
        <v>5</v>
      </c>
      <c r="L138" s="52">
        <v>12611950</v>
      </c>
      <c r="M138" s="52">
        <v>4214640</v>
      </c>
      <c r="N138" s="52">
        <v>0</v>
      </c>
      <c r="O138" s="52">
        <v>0</v>
      </c>
      <c r="P138" s="52">
        <f t="shared" si="10"/>
        <v>12611950</v>
      </c>
      <c r="Q138" s="28" t="s">
        <v>69</v>
      </c>
      <c r="R138" s="28" t="s">
        <v>81</v>
      </c>
      <c r="S138" s="28" t="s">
        <v>80</v>
      </c>
      <c r="T138" s="19"/>
    </row>
    <row r="139" spans="1:20" s="33" customFormat="1" ht="121.5" x14ac:dyDescent="0.3">
      <c r="A139" s="35" t="s">
        <v>640</v>
      </c>
      <c r="B139" s="35" t="s">
        <v>641</v>
      </c>
      <c r="C139" s="35" t="s">
        <v>648</v>
      </c>
      <c r="D139" s="35" t="s">
        <v>18</v>
      </c>
      <c r="E139" s="35" t="s">
        <v>280</v>
      </c>
      <c r="F139" s="35" t="s">
        <v>281</v>
      </c>
      <c r="G139" s="35" t="s">
        <v>597</v>
      </c>
      <c r="H139" s="35" t="s">
        <v>297</v>
      </c>
      <c r="I139" s="38">
        <v>100</v>
      </c>
      <c r="J139" s="38">
        <v>90</v>
      </c>
      <c r="K139" s="38">
        <v>10</v>
      </c>
      <c r="L139" s="52">
        <v>113507550</v>
      </c>
      <c r="M139" s="52">
        <v>35122000</v>
      </c>
      <c r="N139" s="52">
        <v>117243540</v>
      </c>
      <c r="O139" s="52">
        <v>62672584.953265719</v>
      </c>
      <c r="P139" s="52">
        <f t="shared" si="10"/>
        <v>293423674.95326573</v>
      </c>
      <c r="Q139" s="28" t="s">
        <v>69</v>
      </c>
      <c r="R139" s="28" t="s">
        <v>75</v>
      </c>
      <c r="S139" s="28" t="s">
        <v>74</v>
      </c>
      <c r="T139" s="19"/>
    </row>
    <row r="140" spans="1:20" s="33" customFormat="1" ht="121.5" x14ac:dyDescent="0.3">
      <c r="A140" s="35" t="s">
        <v>640</v>
      </c>
      <c r="B140" s="35" t="s">
        <v>641</v>
      </c>
      <c r="C140" s="35" t="s">
        <v>648</v>
      </c>
      <c r="D140" s="35" t="s">
        <v>18</v>
      </c>
      <c r="E140" s="35" t="s">
        <v>280</v>
      </c>
      <c r="F140" s="35" t="s">
        <v>282</v>
      </c>
      <c r="G140" s="35" t="s">
        <v>598</v>
      </c>
      <c r="H140" s="35" t="s">
        <v>297</v>
      </c>
      <c r="I140" s="38">
        <f>+J140+K140</f>
        <v>520</v>
      </c>
      <c r="J140" s="38">
        <v>245</v>
      </c>
      <c r="K140" s="38">
        <v>275</v>
      </c>
      <c r="L140" s="52">
        <v>118047852</v>
      </c>
      <c r="M140" s="52">
        <v>63219600</v>
      </c>
      <c r="N140" s="52">
        <v>195405900</v>
      </c>
      <c r="O140" s="52">
        <v>325897441.75698173</v>
      </c>
      <c r="P140" s="52">
        <f t="shared" si="10"/>
        <v>639351193.75698173</v>
      </c>
      <c r="Q140" s="28" t="s">
        <v>69</v>
      </c>
      <c r="R140" s="28" t="s">
        <v>75</v>
      </c>
      <c r="S140" s="28" t="s">
        <v>74</v>
      </c>
      <c r="T140" s="19"/>
    </row>
    <row r="141" spans="1:20" s="33" customFormat="1" ht="121.5" x14ac:dyDescent="0.3">
      <c r="A141" s="35" t="s">
        <v>640</v>
      </c>
      <c r="B141" s="35" t="s">
        <v>641</v>
      </c>
      <c r="C141" s="35" t="s">
        <v>648</v>
      </c>
      <c r="D141" s="35" t="s">
        <v>18</v>
      </c>
      <c r="E141" s="35" t="s">
        <v>280</v>
      </c>
      <c r="F141" s="35" t="s">
        <v>283</v>
      </c>
      <c r="G141" s="35" t="s">
        <v>599</v>
      </c>
      <c r="H141" s="35" t="s">
        <v>297</v>
      </c>
      <c r="I141" s="38">
        <f t="shared" ref="I141:I157" si="11">+J141+K141</f>
        <v>560</v>
      </c>
      <c r="J141" s="38">
        <v>250</v>
      </c>
      <c r="K141" s="38">
        <v>310</v>
      </c>
      <c r="L141" s="52">
        <v>139992645</v>
      </c>
      <c r="M141" s="52">
        <v>75863520</v>
      </c>
      <c r="N141" s="52">
        <v>406267753.97000003</v>
      </c>
      <c r="O141" s="52">
        <v>350966475.73828804</v>
      </c>
      <c r="P141" s="52">
        <f t="shared" si="10"/>
        <v>897226874.70828807</v>
      </c>
      <c r="Q141" s="28" t="s">
        <v>69</v>
      </c>
      <c r="R141" s="28" t="s">
        <v>75</v>
      </c>
      <c r="S141" s="28" t="s">
        <v>74</v>
      </c>
      <c r="T141" s="19"/>
    </row>
    <row r="142" spans="1:20" s="33" customFormat="1" ht="121.5" x14ac:dyDescent="0.3">
      <c r="A142" s="35" t="s">
        <v>640</v>
      </c>
      <c r="B142" s="35" t="s">
        <v>641</v>
      </c>
      <c r="C142" s="35" t="s">
        <v>648</v>
      </c>
      <c r="D142" s="35" t="s">
        <v>18</v>
      </c>
      <c r="E142" s="35" t="s">
        <v>280</v>
      </c>
      <c r="F142" s="35" t="s">
        <v>284</v>
      </c>
      <c r="G142" s="35" t="s">
        <v>600</v>
      </c>
      <c r="H142" s="35" t="s">
        <v>297</v>
      </c>
      <c r="I142" s="38">
        <f t="shared" si="11"/>
        <v>520</v>
      </c>
      <c r="J142" s="38">
        <v>245</v>
      </c>
      <c r="K142" s="38">
        <v>275</v>
      </c>
      <c r="L142" s="52">
        <v>118047852</v>
      </c>
      <c r="M142" s="52">
        <v>63219600</v>
      </c>
      <c r="N142" s="52">
        <v>234487080</v>
      </c>
      <c r="O142" s="52">
        <v>325897441.75698173</v>
      </c>
      <c r="P142" s="52">
        <f t="shared" si="10"/>
        <v>678432373.75698173</v>
      </c>
      <c r="Q142" s="28" t="s">
        <v>69</v>
      </c>
      <c r="R142" s="28" t="s">
        <v>75</v>
      </c>
      <c r="S142" s="28" t="s">
        <v>74</v>
      </c>
      <c r="T142" s="19"/>
    </row>
    <row r="143" spans="1:20" s="33" customFormat="1" ht="121.5" x14ac:dyDescent="0.3">
      <c r="A143" s="35" t="s">
        <v>640</v>
      </c>
      <c r="B143" s="35" t="s">
        <v>641</v>
      </c>
      <c r="C143" s="35" t="s">
        <v>648</v>
      </c>
      <c r="D143" s="35" t="s">
        <v>18</v>
      </c>
      <c r="E143" s="35" t="s">
        <v>280</v>
      </c>
      <c r="F143" s="35" t="s">
        <v>285</v>
      </c>
      <c r="G143" s="35" t="s">
        <v>601</v>
      </c>
      <c r="H143" s="35" t="s">
        <v>297</v>
      </c>
      <c r="I143" s="38">
        <f t="shared" si="11"/>
        <v>8600</v>
      </c>
      <c r="J143" s="38">
        <v>3870</v>
      </c>
      <c r="K143" s="38">
        <v>4730</v>
      </c>
      <c r="L143" s="52">
        <v>0</v>
      </c>
      <c r="M143" s="52">
        <v>0</v>
      </c>
      <c r="N143" s="52">
        <v>625298880</v>
      </c>
      <c r="O143" s="52">
        <f>5389842305.98085+1167490</f>
        <v>5391009795.9808502</v>
      </c>
      <c r="P143" s="52">
        <f t="shared" si="10"/>
        <v>6016308675.9808502</v>
      </c>
      <c r="Q143" s="28" t="s">
        <v>69</v>
      </c>
      <c r="R143" s="28" t="s">
        <v>75</v>
      </c>
      <c r="S143" s="28" t="s">
        <v>74</v>
      </c>
      <c r="T143" s="19"/>
    </row>
    <row r="144" spans="1:20" s="33" customFormat="1" ht="121.5" x14ac:dyDescent="0.3">
      <c r="A144" s="35" t="s">
        <v>640</v>
      </c>
      <c r="B144" s="35" t="s">
        <v>641</v>
      </c>
      <c r="C144" s="35" t="s">
        <v>648</v>
      </c>
      <c r="D144" s="35" t="s">
        <v>18</v>
      </c>
      <c r="E144" s="35" t="s">
        <v>280</v>
      </c>
      <c r="F144" s="35" t="s">
        <v>286</v>
      </c>
      <c r="G144" s="35" t="s">
        <v>602</v>
      </c>
      <c r="H144" s="35" t="s">
        <v>297</v>
      </c>
      <c r="I144" s="38">
        <f t="shared" si="11"/>
        <v>850</v>
      </c>
      <c r="J144" s="38">
        <v>425</v>
      </c>
      <c r="K144" s="38">
        <v>425</v>
      </c>
      <c r="L144" s="52">
        <v>0</v>
      </c>
      <c r="M144" s="52">
        <v>0</v>
      </c>
      <c r="N144" s="52">
        <f>2277875445.33333+767066593.8</f>
        <v>3044942039.1333303</v>
      </c>
      <c r="O144" s="52">
        <f>532716972.102759+117779833</f>
        <v>650496805.102759</v>
      </c>
      <c r="P144" s="52">
        <f t="shared" si="10"/>
        <v>3695438844.2360892</v>
      </c>
      <c r="Q144" s="28" t="s">
        <v>69</v>
      </c>
      <c r="R144" s="28" t="s">
        <v>75</v>
      </c>
      <c r="S144" s="28" t="s">
        <v>74</v>
      </c>
      <c r="T144" s="19"/>
    </row>
    <row r="145" spans="1:20" s="33" customFormat="1" ht="108" x14ac:dyDescent="0.3">
      <c r="A145" s="35" t="s">
        <v>640</v>
      </c>
      <c r="B145" s="35" t="s">
        <v>641</v>
      </c>
      <c r="C145" s="35" t="s">
        <v>648</v>
      </c>
      <c r="D145" s="35" t="s">
        <v>18</v>
      </c>
      <c r="E145" s="35" t="s">
        <v>280</v>
      </c>
      <c r="F145" s="35" t="s">
        <v>286</v>
      </c>
      <c r="G145" s="35" t="s">
        <v>595</v>
      </c>
      <c r="H145" s="35" t="s">
        <v>594</v>
      </c>
      <c r="I145" s="38">
        <v>12</v>
      </c>
      <c r="J145" s="38">
        <v>0</v>
      </c>
      <c r="K145" s="38">
        <v>12</v>
      </c>
      <c r="L145" s="52">
        <v>0</v>
      </c>
      <c r="M145" s="52">
        <v>0</v>
      </c>
      <c r="N145" s="52">
        <v>0</v>
      </c>
      <c r="O145" s="52">
        <v>0</v>
      </c>
      <c r="P145" s="52">
        <v>0</v>
      </c>
      <c r="Q145" s="28"/>
      <c r="R145" s="28"/>
      <c r="S145" s="28"/>
      <c r="T145" s="19"/>
    </row>
    <row r="146" spans="1:20" s="33" customFormat="1" ht="81" x14ac:dyDescent="0.3">
      <c r="A146" s="35" t="s">
        <v>640</v>
      </c>
      <c r="B146" s="35" t="s">
        <v>641</v>
      </c>
      <c r="C146" s="35" t="s">
        <v>648</v>
      </c>
      <c r="D146" s="35" t="s">
        <v>18</v>
      </c>
      <c r="E146" s="35" t="s">
        <v>280</v>
      </c>
      <c r="F146" s="35" t="s">
        <v>293</v>
      </c>
      <c r="G146" s="35" t="s">
        <v>603</v>
      </c>
      <c r="H146" s="35" t="s">
        <v>298</v>
      </c>
      <c r="I146" s="38">
        <f t="shared" si="11"/>
        <v>63000</v>
      </c>
      <c r="J146" s="38">
        <v>0</v>
      </c>
      <c r="K146" s="38">
        <v>63000</v>
      </c>
      <c r="L146" s="52">
        <v>0</v>
      </c>
      <c r="M146" s="52">
        <v>0</v>
      </c>
      <c r="N146" s="52">
        <v>0</v>
      </c>
      <c r="O146" s="52">
        <v>0</v>
      </c>
      <c r="P146" s="52">
        <f t="shared" si="10"/>
        <v>0</v>
      </c>
      <c r="Q146" s="28" t="s">
        <v>82</v>
      </c>
      <c r="R146" s="28" t="s">
        <v>82</v>
      </c>
      <c r="S146" s="28" t="s">
        <v>82</v>
      </c>
      <c r="T146" s="19"/>
    </row>
    <row r="147" spans="1:20" s="33" customFormat="1" ht="67.5" x14ac:dyDescent="0.3">
      <c r="A147" s="35" t="s">
        <v>640</v>
      </c>
      <c r="B147" s="35" t="s">
        <v>641</v>
      </c>
      <c r="C147" s="35" t="s">
        <v>648</v>
      </c>
      <c r="D147" s="35" t="s">
        <v>18</v>
      </c>
      <c r="E147" s="35" t="s">
        <v>280</v>
      </c>
      <c r="F147" s="35" t="s">
        <v>294</v>
      </c>
      <c r="G147" s="35" t="s">
        <v>604</v>
      </c>
      <c r="H147" s="35" t="s">
        <v>299</v>
      </c>
      <c r="I147" s="38">
        <f t="shared" si="11"/>
        <v>2600</v>
      </c>
      <c r="J147" s="38">
        <v>0</v>
      </c>
      <c r="K147" s="38">
        <v>2600</v>
      </c>
      <c r="L147" s="52">
        <v>0</v>
      </c>
      <c r="M147" s="52">
        <v>0</v>
      </c>
      <c r="N147" s="52">
        <v>0</v>
      </c>
      <c r="O147" s="52">
        <v>0</v>
      </c>
      <c r="P147" s="52">
        <f t="shared" si="10"/>
        <v>0</v>
      </c>
      <c r="Q147" s="28" t="s">
        <v>82</v>
      </c>
      <c r="R147" s="28" t="s">
        <v>82</v>
      </c>
      <c r="S147" s="28" t="s">
        <v>82</v>
      </c>
      <c r="T147" s="19"/>
    </row>
    <row r="148" spans="1:20" s="33" customFormat="1" ht="67.5" x14ac:dyDescent="0.3">
      <c r="A148" s="35" t="s">
        <v>640</v>
      </c>
      <c r="B148" s="35" t="s">
        <v>641</v>
      </c>
      <c r="C148" s="35" t="s">
        <v>648</v>
      </c>
      <c r="D148" s="35" t="s">
        <v>18</v>
      </c>
      <c r="E148" s="35" t="s">
        <v>280</v>
      </c>
      <c r="F148" s="35" t="s">
        <v>287</v>
      </c>
      <c r="G148" s="35" t="s">
        <v>605</v>
      </c>
      <c r="H148" s="35" t="s">
        <v>300</v>
      </c>
      <c r="I148" s="38">
        <f t="shared" si="11"/>
        <v>15</v>
      </c>
      <c r="J148" s="38">
        <v>0</v>
      </c>
      <c r="K148" s="38">
        <v>15</v>
      </c>
      <c r="L148" s="52">
        <v>0</v>
      </c>
      <c r="M148" s="52">
        <v>0</v>
      </c>
      <c r="N148" s="52">
        <v>0</v>
      </c>
      <c r="O148" s="52">
        <v>0</v>
      </c>
      <c r="P148" s="52">
        <f t="shared" si="10"/>
        <v>0</v>
      </c>
      <c r="Q148" s="28" t="s">
        <v>82</v>
      </c>
      <c r="R148" s="28" t="s">
        <v>82</v>
      </c>
      <c r="S148" s="28" t="s">
        <v>82</v>
      </c>
      <c r="T148" s="19"/>
    </row>
    <row r="149" spans="1:20" s="33" customFormat="1" ht="67.5" x14ac:dyDescent="0.3">
      <c r="A149" s="35" t="s">
        <v>640</v>
      </c>
      <c r="B149" s="35" t="s">
        <v>641</v>
      </c>
      <c r="C149" s="35" t="s">
        <v>648</v>
      </c>
      <c r="D149" s="35" t="s">
        <v>18</v>
      </c>
      <c r="E149" s="35" t="s">
        <v>280</v>
      </c>
      <c r="F149" s="35" t="s">
        <v>288</v>
      </c>
      <c r="G149" s="35" t="s">
        <v>606</v>
      </c>
      <c r="H149" s="35" t="s">
        <v>301</v>
      </c>
      <c r="I149" s="38">
        <f t="shared" si="11"/>
        <v>70</v>
      </c>
      <c r="J149" s="38">
        <v>15</v>
      </c>
      <c r="K149" s="38">
        <v>55</v>
      </c>
      <c r="L149" s="52">
        <v>3783585</v>
      </c>
      <c r="M149" s="52">
        <v>1404880</v>
      </c>
      <c r="N149" s="52">
        <v>0</v>
      </c>
      <c r="O149" s="52">
        <v>0</v>
      </c>
      <c r="P149" s="52">
        <f t="shared" si="10"/>
        <v>3783585</v>
      </c>
      <c r="Q149" s="28" t="s">
        <v>69</v>
      </c>
      <c r="R149" s="28" t="s">
        <v>75</v>
      </c>
      <c r="S149" s="28" t="s">
        <v>74</v>
      </c>
      <c r="T149" s="19"/>
    </row>
    <row r="150" spans="1:20" s="33" customFormat="1" ht="67.5" x14ac:dyDescent="0.3">
      <c r="A150" s="35" t="s">
        <v>640</v>
      </c>
      <c r="B150" s="35" t="s">
        <v>641</v>
      </c>
      <c r="C150" s="35" t="s">
        <v>648</v>
      </c>
      <c r="D150" s="35" t="s">
        <v>18</v>
      </c>
      <c r="E150" s="35" t="s">
        <v>280</v>
      </c>
      <c r="F150" s="35" t="s">
        <v>289</v>
      </c>
      <c r="G150" s="35" t="s">
        <v>606</v>
      </c>
      <c r="H150" s="35" t="s">
        <v>301</v>
      </c>
      <c r="I150" s="38">
        <f t="shared" si="11"/>
        <v>100</v>
      </c>
      <c r="J150" s="38">
        <v>30</v>
      </c>
      <c r="K150" s="38">
        <v>70</v>
      </c>
      <c r="L150" s="52">
        <v>0</v>
      </c>
      <c r="M150" s="52">
        <v>0</v>
      </c>
      <c r="N150" s="52">
        <v>0</v>
      </c>
      <c r="O150" s="52">
        <v>0</v>
      </c>
      <c r="P150" s="52">
        <f t="shared" si="10"/>
        <v>0</v>
      </c>
      <c r="Q150" s="28" t="s">
        <v>69</v>
      </c>
      <c r="R150" s="28" t="s">
        <v>75</v>
      </c>
      <c r="S150" s="28" t="s">
        <v>74</v>
      </c>
      <c r="T150" s="19"/>
    </row>
    <row r="151" spans="1:20" s="33" customFormat="1" ht="67.5" x14ac:dyDescent="0.3">
      <c r="A151" s="35" t="s">
        <v>640</v>
      </c>
      <c r="B151" s="35" t="s">
        <v>641</v>
      </c>
      <c r="C151" s="35" t="s">
        <v>648</v>
      </c>
      <c r="D151" s="35" t="s">
        <v>18</v>
      </c>
      <c r="E151" s="35" t="s">
        <v>280</v>
      </c>
      <c r="F151" s="35" t="s">
        <v>290</v>
      </c>
      <c r="G151" s="35" t="s">
        <v>606</v>
      </c>
      <c r="H151" s="35" t="s">
        <v>301</v>
      </c>
      <c r="I151" s="38">
        <f t="shared" si="11"/>
        <v>21</v>
      </c>
      <c r="J151" s="38">
        <v>11</v>
      </c>
      <c r="K151" s="38">
        <v>10</v>
      </c>
      <c r="L151" s="52">
        <v>0</v>
      </c>
      <c r="M151" s="52">
        <v>0</v>
      </c>
      <c r="N151" s="52">
        <v>0</v>
      </c>
      <c r="O151" s="52">
        <v>0</v>
      </c>
      <c r="P151" s="52">
        <f t="shared" si="10"/>
        <v>0</v>
      </c>
      <c r="Q151" s="28" t="s">
        <v>69</v>
      </c>
      <c r="R151" s="28" t="s">
        <v>75</v>
      </c>
      <c r="S151" s="28" t="s">
        <v>74</v>
      </c>
      <c r="T151" s="19"/>
    </row>
    <row r="152" spans="1:20" s="33" customFormat="1" ht="67.5" x14ac:dyDescent="0.3">
      <c r="A152" s="35" t="s">
        <v>640</v>
      </c>
      <c r="B152" s="35" t="s">
        <v>641</v>
      </c>
      <c r="C152" s="35" t="s">
        <v>648</v>
      </c>
      <c r="D152" s="35" t="s">
        <v>18</v>
      </c>
      <c r="E152" s="35" t="s">
        <v>280</v>
      </c>
      <c r="F152" s="35" t="s">
        <v>291</v>
      </c>
      <c r="G152" s="35" t="s">
        <v>607</v>
      </c>
      <c r="H152" s="35" t="s">
        <v>301</v>
      </c>
      <c r="I152" s="38">
        <f t="shared" si="11"/>
        <v>1290</v>
      </c>
      <c r="J152" s="38">
        <v>322</v>
      </c>
      <c r="K152" s="38">
        <v>968</v>
      </c>
      <c r="L152" s="52">
        <v>0</v>
      </c>
      <c r="M152" s="52">
        <v>0</v>
      </c>
      <c r="N152" s="52">
        <v>0</v>
      </c>
      <c r="O152" s="52">
        <v>0</v>
      </c>
      <c r="P152" s="52">
        <f t="shared" si="10"/>
        <v>0</v>
      </c>
      <c r="Q152" s="28" t="s">
        <v>82</v>
      </c>
      <c r="R152" s="28" t="s">
        <v>82</v>
      </c>
      <c r="S152" s="28" t="s">
        <v>82</v>
      </c>
      <c r="T152" s="19"/>
    </row>
    <row r="153" spans="1:20" s="33" customFormat="1" ht="67.5" x14ac:dyDescent="0.3">
      <c r="A153" s="35" t="s">
        <v>640</v>
      </c>
      <c r="B153" s="35" t="s">
        <v>641</v>
      </c>
      <c r="C153" s="35" t="s">
        <v>648</v>
      </c>
      <c r="D153" s="35" t="s">
        <v>18</v>
      </c>
      <c r="E153" s="35" t="s">
        <v>280</v>
      </c>
      <c r="F153" s="35" t="s">
        <v>291</v>
      </c>
      <c r="G153" s="35" t="s">
        <v>608</v>
      </c>
      <c r="H153" s="35" t="s">
        <v>301</v>
      </c>
      <c r="I153" s="38">
        <v>510</v>
      </c>
      <c r="J153" s="38">
        <v>0</v>
      </c>
      <c r="K153" s="38">
        <v>510</v>
      </c>
      <c r="L153" s="52">
        <v>0</v>
      </c>
      <c r="M153" s="52">
        <v>0</v>
      </c>
      <c r="N153" s="52">
        <v>0</v>
      </c>
      <c r="O153" s="52">
        <v>0</v>
      </c>
      <c r="P153" s="52">
        <f t="shared" si="10"/>
        <v>0</v>
      </c>
      <c r="Q153" s="28"/>
      <c r="R153" s="28"/>
      <c r="S153" s="28"/>
      <c r="T153" s="19"/>
    </row>
    <row r="154" spans="1:20" s="33" customFormat="1" ht="67.5" x14ac:dyDescent="0.3">
      <c r="A154" s="35" t="s">
        <v>640</v>
      </c>
      <c r="B154" s="35" t="s">
        <v>641</v>
      </c>
      <c r="C154" s="35" t="s">
        <v>648</v>
      </c>
      <c r="D154" s="35" t="s">
        <v>18</v>
      </c>
      <c r="E154" s="35" t="s">
        <v>280</v>
      </c>
      <c r="F154" s="35" t="s">
        <v>292</v>
      </c>
      <c r="G154" s="35" t="s">
        <v>607</v>
      </c>
      <c r="H154" s="35" t="s">
        <v>301</v>
      </c>
      <c r="I154" s="38">
        <f t="shared" si="11"/>
        <v>8038</v>
      </c>
      <c r="J154" s="38">
        <v>2009</v>
      </c>
      <c r="K154" s="38">
        <v>6029</v>
      </c>
      <c r="L154" s="52">
        <v>0</v>
      </c>
      <c r="M154" s="52">
        <v>0</v>
      </c>
      <c r="N154" s="52">
        <v>0</v>
      </c>
      <c r="O154" s="52">
        <v>0</v>
      </c>
      <c r="P154" s="52">
        <f t="shared" si="10"/>
        <v>0</v>
      </c>
      <c r="Q154" s="28" t="s">
        <v>82</v>
      </c>
      <c r="R154" s="28" t="s">
        <v>82</v>
      </c>
      <c r="S154" s="28" t="s">
        <v>82</v>
      </c>
      <c r="T154" s="19"/>
    </row>
    <row r="155" spans="1:20" s="33" customFormat="1" ht="67.5" x14ac:dyDescent="0.3">
      <c r="A155" s="35" t="s">
        <v>640</v>
      </c>
      <c r="B155" s="35" t="s">
        <v>641</v>
      </c>
      <c r="C155" s="35" t="s">
        <v>648</v>
      </c>
      <c r="D155" s="35" t="s">
        <v>18</v>
      </c>
      <c r="E155" s="35" t="s">
        <v>280</v>
      </c>
      <c r="F155" s="35" t="s">
        <v>292</v>
      </c>
      <c r="G155" s="35" t="s">
        <v>608</v>
      </c>
      <c r="H155" s="35" t="s">
        <v>301</v>
      </c>
      <c r="I155" s="38">
        <f t="shared" si="11"/>
        <v>735</v>
      </c>
      <c r="J155" s="38">
        <v>0</v>
      </c>
      <c r="K155" s="38">
        <v>735</v>
      </c>
      <c r="L155" s="52">
        <v>0</v>
      </c>
      <c r="M155" s="52">
        <v>0</v>
      </c>
      <c r="N155" s="52">
        <v>0</v>
      </c>
      <c r="O155" s="52">
        <v>0</v>
      </c>
      <c r="P155" s="52">
        <f t="shared" si="10"/>
        <v>0</v>
      </c>
      <c r="Q155" s="28" t="s">
        <v>69</v>
      </c>
      <c r="R155" s="28" t="s">
        <v>75</v>
      </c>
      <c r="S155" s="28" t="s">
        <v>74</v>
      </c>
      <c r="T155" s="19"/>
    </row>
    <row r="156" spans="1:20" s="33" customFormat="1" ht="67.5" x14ac:dyDescent="0.3">
      <c r="A156" s="35" t="s">
        <v>640</v>
      </c>
      <c r="B156" s="35" t="s">
        <v>641</v>
      </c>
      <c r="C156" s="35" t="s">
        <v>648</v>
      </c>
      <c r="D156" s="35" t="s">
        <v>18</v>
      </c>
      <c r="E156" s="35" t="s">
        <v>280</v>
      </c>
      <c r="F156" s="35" t="s">
        <v>302</v>
      </c>
      <c r="G156" s="35" t="s">
        <v>609</v>
      </c>
      <c r="H156" s="35" t="s">
        <v>303</v>
      </c>
      <c r="I156" s="38">
        <f t="shared" si="11"/>
        <v>27000</v>
      </c>
      <c r="J156" s="38">
        <v>0</v>
      </c>
      <c r="K156" s="38">
        <v>27000</v>
      </c>
      <c r="L156" s="52">
        <v>0</v>
      </c>
      <c r="M156" s="52">
        <v>0</v>
      </c>
      <c r="N156" s="52">
        <v>0</v>
      </c>
      <c r="O156" s="52">
        <v>8460798968.6908712</v>
      </c>
      <c r="P156" s="52">
        <f t="shared" si="10"/>
        <v>8460798968.6908712</v>
      </c>
      <c r="Q156" s="28" t="s">
        <v>69</v>
      </c>
      <c r="R156" s="28" t="s">
        <v>75</v>
      </c>
      <c r="S156" s="28" t="s">
        <v>74</v>
      </c>
      <c r="T156" s="19"/>
    </row>
    <row r="157" spans="1:20" s="33" customFormat="1" ht="67.5" x14ac:dyDescent="0.3">
      <c r="A157" s="35" t="s">
        <v>640</v>
      </c>
      <c r="B157" s="35" t="s">
        <v>641</v>
      </c>
      <c r="C157" s="35" t="s">
        <v>648</v>
      </c>
      <c r="D157" s="35" t="s">
        <v>18</v>
      </c>
      <c r="E157" s="35" t="s">
        <v>280</v>
      </c>
      <c r="F157" s="35" t="s">
        <v>592</v>
      </c>
      <c r="G157" s="35" t="s">
        <v>610</v>
      </c>
      <c r="H157" s="35" t="s">
        <v>303</v>
      </c>
      <c r="I157" s="38">
        <f t="shared" si="11"/>
        <v>5000</v>
      </c>
      <c r="J157" s="38">
        <v>0</v>
      </c>
      <c r="K157" s="38">
        <v>5000</v>
      </c>
      <c r="L157" s="52">
        <v>0</v>
      </c>
      <c r="M157" s="52">
        <v>0</v>
      </c>
      <c r="N157" s="52">
        <v>0</v>
      </c>
      <c r="O157" s="52">
        <v>0</v>
      </c>
      <c r="P157" s="52">
        <f t="shared" si="10"/>
        <v>0</v>
      </c>
      <c r="Q157" s="28"/>
      <c r="R157" s="28"/>
      <c r="S157" s="28"/>
      <c r="T157" s="19"/>
    </row>
    <row r="158" spans="1:20" s="33" customFormat="1" ht="81" x14ac:dyDescent="0.3">
      <c r="A158" s="35" t="s">
        <v>640</v>
      </c>
      <c r="B158" s="35" t="s">
        <v>641</v>
      </c>
      <c r="C158" s="35" t="s">
        <v>648</v>
      </c>
      <c r="D158" s="35" t="s">
        <v>18</v>
      </c>
      <c r="E158" s="35" t="s">
        <v>280</v>
      </c>
      <c r="F158" s="35" t="s">
        <v>590</v>
      </c>
      <c r="G158" s="35" t="s">
        <v>611</v>
      </c>
      <c r="H158" s="35" t="s">
        <v>591</v>
      </c>
      <c r="I158" s="38">
        <v>4164</v>
      </c>
      <c r="J158" s="38">
        <v>0</v>
      </c>
      <c r="K158" s="38">
        <v>4164</v>
      </c>
      <c r="L158" s="52">
        <v>0</v>
      </c>
      <c r="M158" s="52">
        <v>0</v>
      </c>
      <c r="N158" s="52">
        <v>0</v>
      </c>
      <c r="O158" s="52">
        <v>0</v>
      </c>
      <c r="P158" s="52">
        <f t="shared" si="10"/>
        <v>0</v>
      </c>
      <c r="Q158" s="28"/>
      <c r="R158" s="28"/>
      <c r="S158" s="28"/>
      <c r="T158" s="19"/>
    </row>
    <row r="159" spans="1:20" s="6" customFormat="1" ht="40.5" x14ac:dyDescent="0.3">
      <c r="A159" s="37" t="s">
        <v>642</v>
      </c>
      <c r="B159" s="37" t="s">
        <v>643</v>
      </c>
      <c r="C159" s="35" t="s">
        <v>650</v>
      </c>
      <c r="D159" s="35" t="s">
        <v>20</v>
      </c>
      <c r="E159" s="36" t="s">
        <v>280</v>
      </c>
      <c r="F159" s="35" t="s">
        <v>43</v>
      </c>
      <c r="G159" s="35" t="s">
        <v>479</v>
      </c>
      <c r="H159" s="36" t="s">
        <v>66</v>
      </c>
      <c r="I159" s="29">
        <v>19671493348.40416</v>
      </c>
      <c r="J159" s="29">
        <v>0</v>
      </c>
      <c r="K159" s="29">
        <v>19671493348.40416</v>
      </c>
      <c r="L159" s="53">
        <v>0</v>
      </c>
      <c r="M159" s="53">
        <v>0</v>
      </c>
      <c r="N159" s="53">
        <v>0</v>
      </c>
      <c r="O159" s="53">
        <v>0</v>
      </c>
      <c r="P159" s="53">
        <f t="shared" si="10"/>
        <v>0</v>
      </c>
      <c r="Q159" s="28" t="s">
        <v>82</v>
      </c>
      <c r="R159" s="28" t="s">
        <v>82</v>
      </c>
      <c r="S159" s="28" t="s">
        <v>82</v>
      </c>
      <c r="T159" s="19"/>
    </row>
    <row r="160" spans="1:20" s="33" customFormat="1" ht="67.5" x14ac:dyDescent="0.3">
      <c r="A160" s="35" t="s">
        <v>640</v>
      </c>
      <c r="B160" s="35" t="s">
        <v>641</v>
      </c>
      <c r="C160" s="35" t="s">
        <v>651</v>
      </c>
      <c r="D160" s="35" t="s">
        <v>18</v>
      </c>
      <c r="E160" s="35" t="s">
        <v>322</v>
      </c>
      <c r="F160" s="35" t="s">
        <v>308</v>
      </c>
      <c r="G160" s="35" t="s">
        <v>612</v>
      </c>
      <c r="H160" s="35" t="s">
        <v>315</v>
      </c>
      <c r="I160" s="30">
        <v>300</v>
      </c>
      <c r="J160" s="30">
        <v>0</v>
      </c>
      <c r="K160" s="30">
        <v>300</v>
      </c>
      <c r="L160" s="52">
        <v>0</v>
      </c>
      <c r="M160" s="52">
        <v>0</v>
      </c>
      <c r="N160" s="52">
        <v>0</v>
      </c>
      <c r="O160" s="52">
        <v>110000000</v>
      </c>
      <c r="P160" s="52">
        <f t="shared" si="10"/>
        <v>110000000</v>
      </c>
      <c r="Q160" s="28" t="s">
        <v>69</v>
      </c>
      <c r="R160" s="28" t="s">
        <v>326</v>
      </c>
      <c r="S160" s="28" t="s">
        <v>325</v>
      </c>
      <c r="T160" s="19"/>
    </row>
    <row r="161" spans="1:20" s="33" customFormat="1" ht="67.5" x14ac:dyDescent="0.3">
      <c r="A161" s="35" t="s">
        <v>640</v>
      </c>
      <c r="B161" s="35" t="s">
        <v>641</v>
      </c>
      <c r="C161" s="35" t="s">
        <v>651</v>
      </c>
      <c r="D161" s="35" t="s">
        <v>18</v>
      </c>
      <c r="E161" s="35" t="s">
        <v>322</v>
      </c>
      <c r="F161" s="35" t="s">
        <v>309</v>
      </c>
      <c r="G161" s="35" t="s">
        <v>613</v>
      </c>
      <c r="H161" s="35" t="s">
        <v>316</v>
      </c>
      <c r="I161" s="30">
        <v>10</v>
      </c>
      <c r="J161" s="30">
        <v>0</v>
      </c>
      <c r="K161" s="30">
        <v>10</v>
      </c>
      <c r="L161" s="52">
        <v>0</v>
      </c>
      <c r="M161" s="52">
        <v>0</v>
      </c>
      <c r="N161" s="52">
        <v>0</v>
      </c>
      <c r="O161" s="52">
        <v>0</v>
      </c>
      <c r="P161" s="52">
        <f t="shared" si="10"/>
        <v>0</v>
      </c>
      <c r="Q161" s="28" t="s">
        <v>82</v>
      </c>
      <c r="R161" s="28" t="s">
        <v>82</v>
      </c>
      <c r="S161" s="28" t="s">
        <v>82</v>
      </c>
      <c r="T161" s="19" t="s">
        <v>70</v>
      </c>
    </row>
    <row r="162" spans="1:20" s="33" customFormat="1" ht="67.5" x14ac:dyDescent="0.3">
      <c r="A162" s="35" t="s">
        <v>640</v>
      </c>
      <c r="B162" s="35" t="s">
        <v>641</v>
      </c>
      <c r="C162" s="35" t="s">
        <v>651</v>
      </c>
      <c r="D162" s="35" t="s">
        <v>18</v>
      </c>
      <c r="E162" s="35" t="s">
        <v>322</v>
      </c>
      <c r="F162" s="35" t="s">
        <v>310</v>
      </c>
      <c r="G162" s="35" t="s">
        <v>614</v>
      </c>
      <c r="H162" s="35" t="s">
        <v>317</v>
      </c>
      <c r="I162" s="30">
        <v>10</v>
      </c>
      <c r="J162" s="30">
        <v>0</v>
      </c>
      <c r="K162" s="30">
        <v>10</v>
      </c>
      <c r="L162" s="52">
        <v>0</v>
      </c>
      <c r="M162" s="52">
        <v>0</v>
      </c>
      <c r="N162" s="52">
        <v>0</v>
      </c>
      <c r="O162" s="52">
        <v>0</v>
      </c>
      <c r="P162" s="52">
        <f t="shared" si="10"/>
        <v>0</v>
      </c>
      <c r="Q162" s="28" t="s">
        <v>82</v>
      </c>
      <c r="R162" s="28" t="s">
        <v>82</v>
      </c>
      <c r="S162" s="28" t="s">
        <v>82</v>
      </c>
      <c r="T162" s="19" t="s">
        <v>70</v>
      </c>
    </row>
    <row r="163" spans="1:20" s="33" customFormat="1" ht="67.5" x14ac:dyDescent="0.3">
      <c r="A163" s="35" t="s">
        <v>640</v>
      </c>
      <c r="B163" s="35" t="s">
        <v>641</v>
      </c>
      <c r="C163" s="35" t="s">
        <v>648</v>
      </c>
      <c r="D163" s="35" t="s">
        <v>18</v>
      </c>
      <c r="E163" s="35" t="s">
        <v>322</v>
      </c>
      <c r="F163" s="35" t="s">
        <v>311</v>
      </c>
      <c r="G163" s="35" t="s">
        <v>615</v>
      </c>
      <c r="H163" s="35" t="s">
        <v>318</v>
      </c>
      <c r="I163" s="30">
        <v>20</v>
      </c>
      <c r="J163" s="30">
        <v>0</v>
      </c>
      <c r="K163" s="30">
        <v>20</v>
      </c>
      <c r="L163" s="52">
        <v>0</v>
      </c>
      <c r="M163" s="52">
        <v>0</v>
      </c>
      <c r="N163" s="52">
        <v>0</v>
      </c>
      <c r="O163" s="52">
        <v>0</v>
      </c>
      <c r="P163" s="52">
        <f t="shared" si="10"/>
        <v>0</v>
      </c>
      <c r="Q163" s="28" t="s">
        <v>82</v>
      </c>
      <c r="R163" s="28" t="s">
        <v>82</v>
      </c>
      <c r="S163" s="28" t="s">
        <v>82</v>
      </c>
      <c r="T163" s="19" t="s">
        <v>70</v>
      </c>
    </row>
    <row r="164" spans="1:20" s="6" customFormat="1" ht="40.5" x14ac:dyDescent="0.3">
      <c r="A164" s="37" t="s">
        <v>642</v>
      </c>
      <c r="B164" s="35" t="s">
        <v>643</v>
      </c>
      <c r="C164" s="35" t="s">
        <v>652</v>
      </c>
      <c r="D164" s="36" t="s">
        <v>226</v>
      </c>
      <c r="E164" s="36" t="s">
        <v>322</v>
      </c>
      <c r="F164" s="35" t="s">
        <v>312</v>
      </c>
      <c r="G164" s="35" t="s">
        <v>323</v>
      </c>
      <c r="H164" s="35" t="s">
        <v>319</v>
      </c>
      <c r="I164" s="47">
        <v>1</v>
      </c>
      <c r="J164" s="34">
        <v>0</v>
      </c>
      <c r="K164" s="47">
        <v>1</v>
      </c>
      <c r="L164" s="53">
        <v>0</v>
      </c>
      <c r="M164" s="53">
        <v>0</v>
      </c>
      <c r="N164" s="53">
        <v>0</v>
      </c>
      <c r="O164" s="53">
        <v>0</v>
      </c>
      <c r="P164" s="53">
        <f t="shared" si="10"/>
        <v>0</v>
      </c>
      <c r="Q164" s="28" t="s">
        <v>82</v>
      </c>
      <c r="R164" s="28" t="s">
        <v>82</v>
      </c>
      <c r="S164" s="28" t="s">
        <v>82</v>
      </c>
      <c r="T164" s="19" t="s">
        <v>70</v>
      </c>
    </row>
    <row r="165" spans="1:20" s="6" customFormat="1" ht="40.5" x14ac:dyDescent="0.3">
      <c r="A165" s="37" t="s">
        <v>642</v>
      </c>
      <c r="B165" s="35" t="s">
        <v>643</v>
      </c>
      <c r="C165" s="35" t="s">
        <v>652</v>
      </c>
      <c r="D165" s="36" t="s">
        <v>226</v>
      </c>
      <c r="E165" s="36" t="s">
        <v>322</v>
      </c>
      <c r="F165" s="35" t="s">
        <v>313</v>
      </c>
      <c r="G165" s="35" t="s">
        <v>324</v>
      </c>
      <c r="H165" s="35" t="s">
        <v>320</v>
      </c>
      <c r="I165" s="47">
        <v>1</v>
      </c>
      <c r="J165" s="34">
        <v>0</v>
      </c>
      <c r="K165" s="47">
        <v>1</v>
      </c>
      <c r="L165" s="53">
        <v>0</v>
      </c>
      <c r="M165" s="53">
        <v>0</v>
      </c>
      <c r="N165" s="53">
        <v>0</v>
      </c>
      <c r="O165" s="53">
        <v>0</v>
      </c>
      <c r="P165" s="53">
        <f t="shared" si="10"/>
        <v>0</v>
      </c>
      <c r="Q165" s="28" t="s">
        <v>82</v>
      </c>
      <c r="R165" s="28" t="s">
        <v>82</v>
      </c>
      <c r="S165" s="28" t="s">
        <v>82</v>
      </c>
      <c r="T165" s="19" t="s">
        <v>70</v>
      </c>
    </row>
    <row r="166" spans="1:20" s="6" customFormat="1" ht="81" x14ac:dyDescent="0.3">
      <c r="A166" s="37" t="s">
        <v>645</v>
      </c>
      <c r="B166" s="37" t="s">
        <v>646</v>
      </c>
      <c r="C166" s="35" t="s">
        <v>649</v>
      </c>
      <c r="D166" s="35" t="s">
        <v>19</v>
      </c>
      <c r="E166" s="36" t="s">
        <v>322</v>
      </c>
      <c r="F166" s="35" t="s">
        <v>314</v>
      </c>
      <c r="G166" s="35" t="s">
        <v>616</v>
      </c>
      <c r="H166" s="35" t="s">
        <v>321</v>
      </c>
      <c r="I166" s="34">
        <v>10</v>
      </c>
      <c r="J166" s="34">
        <v>0</v>
      </c>
      <c r="K166" s="34">
        <v>10</v>
      </c>
      <c r="L166" s="53">
        <v>0</v>
      </c>
      <c r="M166" s="53">
        <v>0</v>
      </c>
      <c r="N166" s="53">
        <v>0</v>
      </c>
      <c r="O166" s="53">
        <v>0</v>
      </c>
      <c r="P166" s="53">
        <f t="shared" si="10"/>
        <v>0</v>
      </c>
      <c r="Q166" s="28" t="s">
        <v>82</v>
      </c>
      <c r="R166" s="28" t="s">
        <v>82</v>
      </c>
      <c r="S166" s="28" t="s">
        <v>82</v>
      </c>
      <c r="T166" s="19" t="s">
        <v>70</v>
      </c>
    </row>
    <row r="167" spans="1:20" s="6" customFormat="1" ht="54" x14ac:dyDescent="0.3">
      <c r="A167" s="37" t="s">
        <v>642</v>
      </c>
      <c r="B167" s="37" t="s">
        <v>643</v>
      </c>
      <c r="C167" s="35" t="s">
        <v>650</v>
      </c>
      <c r="D167" s="35" t="s">
        <v>20</v>
      </c>
      <c r="E167" s="36" t="s">
        <v>322</v>
      </c>
      <c r="F167" s="35" t="s">
        <v>43</v>
      </c>
      <c r="G167" s="35" t="s">
        <v>479</v>
      </c>
      <c r="H167" s="35" t="s">
        <v>66</v>
      </c>
      <c r="I167" s="48">
        <f>1247313661.81211*95%</f>
        <v>1184947978.7215044</v>
      </c>
      <c r="J167" s="48">
        <v>0</v>
      </c>
      <c r="K167" s="48">
        <f>1247313661.81211*95%</f>
        <v>1184947978.7215044</v>
      </c>
      <c r="L167" s="53">
        <v>0</v>
      </c>
      <c r="M167" s="53">
        <v>0</v>
      </c>
      <c r="N167" s="53">
        <v>0</v>
      </c>
      <c r="O167" s="53">
        <v>0</v>
      </c>
      <c r="P167" s="53">
        <f t="shared" si="10"/>
        <v>0</v>
      </c>
      <c r="Q167" s="28" t="s">
        <v>82</v>
      </c>
      <c r="R167" s="28" t="s">
        <v>82</v>
      </c>
      <c r="S167" s="28" t="s">
        <v>82</v>
      </c>
      <c r="T167" s="19" t="s">
        <v>70</v>
      </c>
    </row>
    <row r="168" spans="1:20" s="33" customFormat="1" ht="67.5" x14ac:dyDescent="0.3">
      <c r="A168" s="35" t="s">
        <v>640</v>
      </c>
      <c r="B168" s="35" t="s">
        <v>641</v>
      </c>
      <c r="C168" s="35" t="s">
        <v>647</v>
      </c>
      <c r="D168" s="35" t="s">
        <v>18</v>
      </c>
      <c r="E168" s="35" t="s">
        <v>349</v>
      </c>
      <c r="F168" s="35" t="s">
        <v>21</v>
      </c>
      <c r="G168" s="35" t="s">
        <v>496</v>
      </c>
      <c r="H168" s="35" t="s">
        <v>340</v>
      </c>
      <c r="I168" s="30">
        <v>8</v>
      </c>
      <c r="J168" s="30">
        <v>0</v>
      </c>
      <c r="K168" s="30">
        <v>8</v>
      </c>
      <c r="L168" s="52">
        <v>0</v>
      </c>
      <c r="M168" s="52">
        <v>0</v>
      </c>
      <c r="N168" s="52">
        <v>0</v>
      </c>
      <c r="O168" s="52">
        <v>0</v>
      </c>
      <c r="P168" s="52">
        <f t="shared" si="10"/>
        <v>0</v>
      </c>
      <c r="Q168" s="28" t="s">
        <v>82</v>
      </c>
      <c r="R168" s="28" t="s">
        <v>82</v>
      </c>
      <c r="S168" s="28" t="s">
        <v>82</v>
      </c>
      <c r="T168" s="19" t="s">
        <v>70</v>
      </c>
    </row>
    <row r="169" spans="1:20" s="33" customFormat="1" ht="67.5" x14ac:dyDescent="0.3">
      <c r="A169" s="35" t="s">
        <v>640</v>
      </c>
      <c r="B169" s="35" t="s">
        <v>641</v>
      </c>
      <c r="C169" s="35" t="s">
        <v>647</v>
      </c>
      <c r="D169" s="35" t="s">
        <v>18</v>
      </c>
      <c r="E169" s="35" t="s">
        <v>349</v>
      </c>
      <c r="F169" s="35" t="s">
        <v>22</v>
      </c>
      <c r="G169" s="35" t="s">
        <v>497</v>
      </c>
      <c r="H169" s="35" t="s">
        <v>341</v>
      </c>
      <c r="I169" s="30">
        <v>13</v>
      </c>
      <c r="J169" s="30">
        <v>0</v>
      </c>
      <c r="K169" s="30">
        <v>13</v>
      </c>
      <c r="L169" s="52">
        <v>0</v>
      </c>
      <c r="M169" s="52">
        <v>0</v>
      </c>
      <c r="N169" s="52">
        <v>0</v>
      </c>
      <c r="O169" s="52">
        <v>0</v>
      </c>
      <c r="P169" s="52">
        <f t="shared" si="10"/>
        <v>0</v>
      </c>
      <c r="Q169" s="28" t="s">
        <v>82</v>
      </c>
      <c r="R169" s="28" t="s">
        <v>82</v>
      </c>
      <c r="S169" s="28" t="s">
        <v>82</v>
      </c>
      <c r="T169" s="19" t="s">
        <v>70</v>
      </c>
    </row>
    <row r="170" spans="1:20" s="33" customFormat="1" ht="67.5" x14ac:dyDescent="0.3">
      <c r="A170" s="35" t="s">
        <v>640</v>
      </c>
      <c r="B170" s="35" t="s">
        <v>641</v>
      </c>
      <c r="C170" s="35" t="s">
        <v>647</v>
      </c>
      <c r="D170" s="35" t="s">
        <v>18</v>
      </c>
      <c r="E170" s="35" t="s">
        <v>349</v>
      </c>
      <c r="F170" s="35" t="s">
        <v>327</v>
      </c>
      <c r="G170" s="35" t="s">
        <v>498</v>
      </c>
      <c r="H170" s="35" t="s">
        <v>342</v>
      </c>
      <c r="I170" s="30">
        <v>4000</v>
      </c>
      <c r="J170" s="30">
        <v>4000</v>
      </c>
      <c r="K170" s="30">
        <v>0</v>
      </c>
      <c r="L170" s="52">
        <v>0</v>
      </c>
      <c r="M170" s="52">
        <v>0</v>
      </c>
      <c r="N170" s="52">
        <v>449144606.40000004</v>
      </c>
      <c r="O170" s="52">
        <f>3998287121.35999+4362050</f>
        <v>4002649171.3599901</v>
      </c>
      <c r="P170" s="52">
        <f t="shared" si="10"/>
        <v>4451793777.7599897</v>
      </c>
      <c r="Q170" s="28" t="s">
        <v>69</v>
      </c>
      <c r="R170" s="28" t="s">
        <v>351</v>
      </c>
      <c r="S170" s="28" t="s">
        <v>353</v>
      </c>
      <c r="T170" s="19"/>
    </row>
    <row r="171" spans="1:20" s="33" customFormat="1" ht="67.5" x14ac:dyDescent="0.3">
      <c r="A171" s="35" t="s">
        <v>640</v>
      </c>
      <c r="B171" s="35" t="s">
        <v>641</v>
      </c>
      <c r="C171" s="35" t="s">
        <v>647</v>
      </c>
      <c r="D171" s="35" t="s">
        <v>18</v>
      </c>
      <c r="E171" s="35" t="s">
        <v>349</v>
      </c>
      <c r="F171" s="35" t="s">
        <v>327</v>
      </c>
      <c r="G171" s="35" t="s">
        <v>499</v>
      </c>
      <c r="H171" s="35" t="s">
        <v>342</v>
      </c>
      <c r="I171" s="30">
        <v>536</v>
      </c>
      <c r="J171" s="30">
        <v>500</v>
      </c>
      <c r="K171" s="30">
        <v>0</v>
      </c>
      <c r="L171" s="52">
        <v>0</v>
      </c>
      <c r="M171" s="52">
        <v>0</v>
      </c>
      <c r="N171" s="52">
        <f>118068070.4/2</f>
        <v>59034035.200000003</v>
      </c>
      <c r="O171" s="52">
        <f>(815871622*40%)+545256</f>
        <v>326893904.80000001</v>
      </c>
      <c r="P171" s="52">
        <f t="shared" si="10"/>
        <v>385927940</v>
      </c>
      <c r="Q171" s="28" t="s">
        <v>69</v>
      </c>
      <c r="R171" s="28" t="s">
        <v>351</v>
      </c>
      <c r="S171" s="28" t="s">
        <v>353</v>
      </c>
      <c r="T171" s="19"/>
    </row>
    <row r="172" spans="1:20" s="33" customFormat="1" ht="67.5" x14ac:dyDescent="0.3">
      <c r="A172" s="35" t="s">
        <v>640</v>
      </c>
      <c r="B172" s="35" t="s">
        <v>641</v>
      </c>
      <c r="C172" s="35" t="s">
        <v>647</v>
      </c>
      <c r="D172" s="35" t="s">
        <v>18</v>
      </c>
      <c r="E172" s="35" t="s">
        <v>349</v>
      </c>
      <c r="F172" s="35" t="s">
        <v>328</v>
      </c>
      <c r="G172" s="35" t="s">
        <v>500</v>
      </c>
      <c r="H172" s="35" t="s">
        <v>342</v>
      </c>
      <c r="I172" s="30">
        <v>2340</v>
      </c>
      <c r="J172" s="30">
        <v>2340</v>
      </c>
      <c r="K172" s="30">
        <v>0</v>
      </c>
      <c r="L172" s="52">
        <v>0</v>
      </c>
      <c r="M172" s="52">
        <v>0</v>
      </c>
      <c r="N172" s="52">
        <v>257658496.48000002</v>
      </c>
      <c r="O172" s="52">
        <f>3489912164+2551799</f>
        <v>3492463963</v>
      </c>
      <c r="P172" s="52">
        <f t="shared" si="10"/>
        <v>3750122459.48</v>
      </c>
      <c r="Q172" s="28" t="s">
        <v>69</v>
      </c>
      <c r="R172" s="28" t="s">
        <v>351</v>
      </c>
      <c r="S172" s="28" t="s">
        <v>353</v>
      </c>
      <c r="T172" s="19"/>
    </row>
    <row r="173" spans="1:20" s="33" customFormat="1" ht="67.5" x14ac:dyDescent="0.3">
      <c r="A173" s="35" t="s">
        <v>640</v>
      </c>
      <c r="B173" s="35" t="s">
        <v>641</v>
      </c>
      <c r="C173" s="35" t="s">
        <v>647</v>
      </c>
      <c r="D173" s="35" t="s">
        <v>18</v>
      </c>
      <c r="E173" s="35" t="s">
        <v>349</v>
      </c>
      <c r="F173" s="35" t="s">
        <v>328</v>
      </c>
      <c r="G173" s="35" t="s">
        <v>501</v>
      </c>
      <c r="H173" s="35" t="s">
        <v>342</v>
      </c>
      <c r="I173" s="30">
        <v>660</v>
      </c>
      <c r="J173" s="30">
        <v>660</v>
      </c>
      <c r="K173" s="30">
        <v>0</v>
      </c>
      <c r="L173" s="52">
        <v>0</v>
      </c>
      <c r="M173" s="52">
        <v>0</v>
      </c>
      <c r="N173" s="52">
        <f>118068070.4/2</f>
        <v>59034035.200000003</v>
      </c>
      <c r="O173" s="52">
        <f>(815871622*60%)+719738</f>
        <v>490242711.19999999</v>
      </c>
      <c r="P173" s="52">
        <f t="shared" si="10"/>
        <v>549276746.39999998</v>
      </c>
      <c r="Q173" s="28" t="s">
        <v>69</v>
      </c>
      <c r="R173" s="28" t="s">
        <v>351</v>
      </c>
      <c r="S173" s="28" t="s">
        <v>353</v>
      </c>
      <c r="T173" s="19"/>
    </row>
    <row r="174" spans="1:20" s="33" customFormat="1" ht="67.5" x14ac:dyDescent="0.3">
      <c r="A174" s="35" t="s">
        <v>640</v>
      </c>
      <c r="B174" s="35" t="s">
        <v>641</v>
      </c>
      <c r="C174" s="35" t="s">
        <v>647</v>
      </c>
      <c r="D174" s="35" t="s">
        <v>18</v>
      </c>
      <c r="E174" s="35" t="s">
        <v>349</v>
      </c>
      <c r="F174" s="35" t="s">
        <v>329</v>
      </c>
      <c r="G174" s="35" t="s">
        <v>502</v>
      </c>
      <c r="H174" s="35" t="s">
        <v>342</v>
      </c>
      <c r="I174" s="30">
        <v>400</v>
      </c>
      <c r="J174" s="30">
        <v>400</v>
      </c>
      <c r="K174" s="30">
        <v>0</v>
      </c>
      <c r="L174" s="52">
        <v>0</v>
      </c>
      <c r="M174" s="52">
        <v>0</v>
      </c>
      <c r="N174" s="52">
        <v>35549656.799999997</v>
      </c>
      <c r="O174" s="52">
        <f>272830192+436205</f>
        <v>273266397</v>
      </c>
      <c r="P174" s="52">
        <f t="shared" si="10"/>
        <v>308816053.80000001</v>
      </c>
      <c r="Q174" s="28" t="s">
        <v>69</v>
      </c>
      <c r="R174" s="28" t="s">
        <v>351</v>
      </c>
      <c r="S174" s="28" t="s">
        <v>353</v>
      </c>
      <c r="T174" s="19"/>
    </row>
    <row r="175" spans="1:20" s="33" customFormat="1" ht="67.5" x14ac:dyDescent="0.3">
      <c r="A175" s="35" t="s">
        <v>640</v>
      </c>
      <c r="B175" s="35" t="s">
        <v>641</v>
      </c>
      <c r="C175" s="35" t="s">
        <v>647</v>
      </c>
      <c r="D175" s="35" t="s">
        <v>18</v>
      </c>
      <c r="E175" s="35" t="s">
        <v>349</v>
      </c>
      <c r="F175" s="35" t="s">
        <v>330</v>
      </c>
      <c r="G175" s="35" t="s">
        <v>503</v>
      </c>
      <c r="H175" s="35" t="s">
        <v>342</v>
      </c>
      <c r="I175" s="30">
        <v>450</v>
      </c>
      <c r="J175" s="30">
        <v>450</v>
      </c>
      <c r="K175" s="30">
        <v>0</v>
      </c>
      <c r="L175" s="52">
        <v>0</v>
      </c>
      <c r="M175" s="52">
        <v>0</v>
      </c>
      <c r="N175" s="52">
        <v>67739281.679999992</v>
      </c>
      <c r="O175" s="52">
        <f>887795479+490731</f>
        <v>888286210</v>
      </c>
      <c r="P175" s="52">
        <f t="shared" si="10"/>
        <v>956025491.67999995</v>
      </c>
      <c r="Q175" s="28" t="s">
        <v>69</v>
      </c>
      <c r="R175" s="28" t="s">
        <v>351</v>
      </c>
      <c r="S175" s="28" t="s">
        <v>353</v>
      </c>
      <c r="T175" s="19"/>
    </row>
    <row r="176" spans="1:20" s="33" customFormat="1" ht="81" x14ac:dyDescent="0.3">
      <c r="A176" s="35" t="s">
        <v>640</v>
      </c>
      <c r="B176" s="35" t="s">
        <v>641</v>
      </c>
      <c r="C176" s="35" t="s">
        <v>647</v>
      </c>
      <c r="D176" s="35" t="s">
        <v>18</v>
      </c>
      <c r="E176" s="35" t="s">
        <v>349</v>
      </c>
      <c r="F176" s="35" t="s">
        <v>331</v>
      </c>
      <c r="G176" s="35" t="s">
        <v>504</v>
      </c>
      <c r="H176" s="35" t="s">
        <v>342</v>
      </c>
      <c r="I176" s="30">
        <v>500</v>
      </c>
      <c r="J176" s="30">
        <v>500</v>
      </c>
      <c r="K176" s="30">
        <v>0</v>
      </c>
      <c r="L176" s="52">
        <v>0</v>
      </c>
      <c r="M176" s="52">
        <v>0</v>
      </c>
      <c r="N176" s="52">
        <v>142278568.88</v>
      </c>
      <c r="O176" s="52">
        <f>2362374168+763359</f>
        <v>2363137527</v>
      </c>
      <c r="P176" s="52">
        <f t="shared" si="10"/>
        <v>2505416095.8800001</v>
      </c>
      <c r="Q176" s="28" t="s">
        <v>69</v>
      </c>
      <c r="R176" s="28" t="s">
        <v>351</v>
      </c>
      <c r="S176" s="28" t="s">
        <v>353</v>
      </c>
      <c r="T176" s="19"/>
    </row>
    <row r="177" spans="1:20" s="33" customFormat="1" ht="67.5" x14ac:dyDescent="0.3">
      <c r="A177" s="35" t="s">
        <v>640</v>
      </c>
      <c r="B177" s="35" t="s">
        <v>641</v>
      </c>
      <c r="C177" s="35" t="s">
        <v>647</v>
      </c>
      <c r="D177" s="35" t="s">
        <v>18</v>
      </c>
      <c r="E177" s="35" t="s">
        <v>349</v>
      </c>
      <c r="F177" s="35" t="s">
        <v>332</v>
      </c>
      <c r="G177" s="35" t="s">
        <v>505</v>
      </c>
      <c r="H177" s="35" t="s">
        <v>342</v>
      </c>
      <c r="I177" s="30">
        <v>120</v>
      </c>
      <c r="J177" s="30">
        <v>120</v>
      </c>
      <c r="K177" s="30">
        <v>0</v>
      </c>
      <c r="L177" s="52">
        <v>0</v>
      </c>
      <c r="M177" s="52">
        <v>0</v>
      </c>
      <c r="N177" s="52">
        <v>0</v>
      </c>
      <c r="O177" s="52">
        <f>1440152500+130862</f>
        <v>1440283362</v>
      </c>
      <c r="P177" s="52">
        <f t="shared" si="10"/>
        <v>1440283362</v>
      </c>
      <c r="Q177" s="28" t="s">
        <v>69</v>
      </c>
      <c r="R177" s="28" t="s">
        <v>351</v>
      </c>
      <c r="S177" s="28" t="s">
        <v>353</v>
      </c>
      <c r="T177" s="19"/>
    </row>
    <row r="178" spans="1:20" s="33" customFormat="1" ht="67.5" x14ac:dyDescent="0.3">
      <c r="A178" s="35" t="s">
        <v>640</v>
      </c>
      <c r="B178" s="35" t="s">
        <v>641</v>
      </c>
      <c r="C178" s="35" t="s">
        <v>647</v>
      </c>
      <c r="D178" s="35" t="s">
        <v>18</v>
      </c>
      <c r="E178" s="35" t="s">
        <v>349</v>
      </c>
      <c r="F178" s="35" t="s">
        <v>333</v>
      </c>
      <c r="G178" s="35" t="s">
        <v>506</v>
      </c>
      <c r="H178" s="35" t="s">
        <v>342</v>
      </c>
      <c r="I178" s="30">
        <v>650</v>
      </c>
      <c r="J178" s="30">
        <v>650</v>
      </c>
      <c r="K178" s="30">
        <v>0</v>
      </c>
      <c r="L178" s="52">
        <v>0</v>
      </c>
      <c r="M178" s="52">
        <v>0</v>
      </c>
      <c r="N178" s="52">
        <v>207734609.59999999</v>
      </c>
      <c r="O178" s="52">
        <v>1323774704.8000097</v>
      </c>
      <c r="P178" s="52">
        <f t="shared" si="10"/>
        <v>1531509314.4000096</v>
      </c>
      <c r="Q178" s="28" t="s">
        <v>69</v>
      </c>
      <c r="R178" s="28" t="s">
        <v>351</v>
      </c>
      <c r="S178" s="28" t="s">
        <v>353</v>
      </c>
      <c r="T178" s="19"/>
    </row>
    <row r="179" spans="1:20" s="33" customFormat="1" ht="67.5" x14ac:dyDescent="0.3">
      <c r="A179" s="35" t="s">
        <v>640</v>
      </c>
      <c r="B179" s="35" t="s">
        <v>641</v>
      </c>
      <c r="C179" s="35" t="s">
        <v>647</v>
      </c>
      <c r="D179" s="35" t="s">
        <v>18</v>
      </c>
      <c r="E179" s="35" t="s">
        <v>349</v>
      </c>
      <c r="F179" s="35" t="s">
        <v>333</v>
      </c>
      <c r="G179" s="35" t="s">
        <v>507</v>
      </c>
      <c r="H179" s="35" t="s">
        <v>342</v>
      </c>
      <c r="I179" s="30">
        <v>100</v>
      </c>
      <c r="J179" s="30">
        <v>0</v>
      </c>
      <c r="K179" s="30">
        <v>100</v>
      </c>
      <c r="L179" s="52">
        <v>0</v>
      </c>
      <c r="M179" s="52">
        <v>0</v>
      </c>
      <c r="N179" s="52">
        <v>0</v>
      </c>
      <c r="O179" s="52">
        <v>0</v>
      </c>
      <c r="P179" s="52">
        <f t="shared" si="10"/>
        <v>0</v>
      </c>
      <c r="Q179" s="28" t="s">
        <v>82</v>
      </c>
      <c r="R179" s="28" t="s">
        <v>82</v>
      </c>
      <c r="S179" s="28" t="s">
        <v>82</v>
      </c>
      <c r="T179" s="19"/>
    </row>
    <row r="180" spans="1:20" s="33" customFormat="1" ht="67.5" x14ac:dyDescent="0.3">
      <c r="A180" s="35" t="s">
        <v>640</v>
      </c>
      <c r="B180" s="35" t="s">
        <v>641</v>
      </c>
      <c r="C180" s="35" t="s">
        <v>647</v>
      </c>
      <c r="D180" s="35" t="s">
        <v>18</v>
      </c>
      <c r="E180" s="35" t="s">
        <v>349</v>
      </c>
      <c r="F180" s="35" t="s">
        <v>334</v>
      </c>
      <c r="G180" s="35" t="s">
        <v>508</v>
      </c>
      <c r="H180" s="35" t="s">
        <v>343</v>
      </c>
      <c r="I180" s="30">
        <v>3</v>
      </c>
      <c r="J180" s="30">
        <v>3</v>
      </c>
      <c r="K180" s="30">
        <v>0</v>
      </c>
      <c r="L180" s="52">
        <v>0</v>
      </c>
      <c r="M180" s="52">
        <v>0</v>
      </c>
      <c r="N180" s="52">
        <v>0</v>
      </c>
      <c r="O180" s="52">
        <v>30000000</v>
      </c>
      <c r="P180" s="52">
        <f>L180+N180+O180</f>
        <v>30000000</v>
      </c>
      <c r="Q180" s="28" t="s">
        <v>69</v>
      </c>
      <c r="R180" s="28" t="s">
        <v>351</v>
      </c>
      <c r="S180" s="28" t="s">
        <v>350</v>
      </c>
      <c r="T180" s="19"/>
    </row>
    <row r="181" spans="1:20" s="33" customFormat="1" ht="81" x14ac:dyDescent="0.3">
      <c r="A181" s="35" t="s">
        <v>640</v>
      </c>
      <c r="B181" s="35" t="s">
        <v>641</v>
      </c>
      <c r="C181" s="35" t="s">
        <v>647</v>
      </c>
      <c r="D181" s="35" t="s">
        <v>18</v>
      </c>
      <c r="E181" s="35" t="s">
        <v>349</v>
      </c>
      <c r="F181" s="35" t="s">
        <v>335</v>
      </c>
      <c r="G181" s="35" t="s">
        <v>509</v>
      </c>
      <c r="H181" s="35" t="s">
        <v>344</v>
      </c>
      <c r="I181" s="30">
        <v>45</v>
      </c>
      <c r="J181" s="30">
        <v>45</v>
      </c>
      <c r="K181" s="30">
        <v>0</v>
      </c>
      <c r="L181" s="52">
        <v>0</v>
      </c>
      <c r="M181" s="52">
        <v>0</v>
      </c>
      <c r="N181" s="52">
        <v>0</v>
      </c>
      <c r="O181" s="52">
        <v>97000000</v>
      </c>
      <c r="P181" s="52">
        <f t="shared" si="10"/>
        <v>97000000</v>
      </c>
      <c r="Q181" s="28" t="s">
        <v>69</v>
      </c>
      <c r="R181" s="28" t="s">
        <v>351</v>
      </c>
      <c r="S181" s="28" t="s">
        <v>352</v>
      </c>
      <c r="T181" s="19"/>
    </row>
    <row r="182" spans="1:20" s="33" customFormat="1" ht="67.5" x14ac:dyDescent="0.3">
      <c r="A182" s="35" t="s">
        <v>640</v>
      </c>
      <c r="B182" s="35" t="s">
        <v>641</v>
      </c>
      <c r="C182" s="35" t="s">
        <v>647</v>
      </c>
      <c r="D182" s="35" t="s">
        <v>18</v>
      </c>
      <c r="E182" s="35" t="s">
        <v>349</v>
      </c>
      <c r="F182" s="35" t="s">
        <v>336</v>
      </c>
      <c r="G182" s="35" t="s">
        <v>510</v>
      </c>
      <c r="H182" s="35" t="s">
        <v>345</v>
      </c>
      <c r="I182" s="30">
        <v>11</v>
      </c>
      <c r="J182" s="30">
        <v>11</v>
      </c>
      <c r="K182" s="30">
        <v>0</v>
      </c>
      <c r="L182" s="52">
        <v>0</v>
      </c>
      <c r="M182" s="52">
        <v>0</v>
      </c>
      <c r="N182" s="52">
        <v>76664761.599999994</v>
      </c>
      <c r="O182" s="52">
        <v>50000000</v>
      </c>
      <c r="P182" s="52">
        <f t="shared" si="10"/>
        <v>126664761.59999999</v>
      </c>
      <c r="Q182" s="28" t="s">
        <v>69</v>
      </c>
      <c r="R182" s="28" t="s">
        <v>351</v>
      </c>
      <c r="S182" s="28" t="s">
        <v>353</v>
      </c>
      <c r="T182" s="19"/>
    </row>
    <row r="183" spans="1:20" s="33" customFormat="1" ht="67.5" x14ac:dyDescent="0.3">
      <c r="A183" s="35" t="s">
        <v>640</v>
      </c>
      <c r="B183" s="35" t="s">
        <v>641</v>
      </c>
      <c r="C183" s="35" t="s">
        <v>647</v>
      </c>
      <c r="D183" s="35" t="s">
        <v>18</v>
      </c>
      <c r="E183" s="35" t="s">
        <v>349</v>
      </c>
      <c r="F183" s="35" t="s">
        <v>337</v>
      </c>
      <c r="G183" s="35" t="s">
        <v>511</v>
      </c>
      <c r="H183" s="35" t="s">
        <v>346</v>
      </c>
      <c r="I183" s="30">
        <v>16</v>
      </c>
      <c r="J183" s="30">
        <v>16</v>
      </c>
      <c r="K183" s="30">
        <v>0</v>
      </c>
      <c r="L183" s="52">
        <v>0</v>
      </c>
      <c r="M183" s="52">
        <v>0</v>
      </c>
      <c r="N183" s="52">
        <v>0</v>
      </c>
      <c r="O183" s="52">
        <v>113500000</v>
      </c>
      <c r="P183" s="52">
        <f t="shared" si="10"/>
        <v>113500000</v>
      </c>
      <c r="Q183" s="28" t="s">
        <v>69</v>
      </c>
      <c r="R183" s="28" t="s">
        <v>351</v>
      </c>
      <c r="S183" s="28" t="s">
        <v>353</v>
      </c>
      <c r="T183" s="19"/>
    </row>
    <row r="184" spans="1:20" s="33" customFormat="1" ht="67.5" x14ac:dyDescent="0.3">
      <c r="A184" s="35" t="s">
        <v>640</v>
      </c>
      <c r="B184" s="35" t="s">
        <v>641</v>
      </c>
      <c r="C184" s="35" t="s">
        <v>647</v>
      </c>
      <c r="D184" s="35" t="s">
        <v>18</v>
      </c>
      <c r="E184" s="35" t="s">
        <v>349</v>
      </c>
      <c r="F184" s="35" t="s">
        <v>338</v>
      </c>
      <c r="G184" s="35" t="s">
        <v>512</v>
      </c>
      <c r="H184" s="35" t="s">
        <v>347</v>
      </c>
      <c r="I184" s="30">
        <v>132</v>
      </c>
      <c r="J184" s="30">
        <v>0</v>
      </c>
      <c r="K184" s="30">
        <v>132</v>
      </c>
      <c r="L184" s="52">
        <v>0</v>
      </c>
      <c r="M184" s="52">
        <v>0</v>
      </c>
      <c r="N184" s="52">
        <v>0</v>
      </c>
      <c r="O184" s="52">
        <v>0</v>
      </c>
      <c r="P184" s="52">
        <f t="shared" si="10"/>
        <v>0</v>
      </c>
      <c r="Q184" s="28" t="s">
        <v>82</v>
      </c>
      <c r="R184" s="28" t="s">
        <v>82</v>
      </c>
      <c r="S184" s="28" t="s">
        <v>82</v>
      </c>
      <c r="T184" s="19"/>
    </row>
    <row r="185" spans="1:20" s="33" customFormat="1" ht="67.5" x14ac:dyDescent="0.3">
      <c r="A185" s="35" t="s">
        <v>640</v>
      </c>
      <c r="B185" s="35" t="s">
        <v>641</v>
      </c>
      <c r="C185" s="35" t="s">
        <v>647</v>
      </c>
      <c r="D185" s="35" t="s">
        <v>18</v>
      </c>
      <c r="E185" s="35" t="s">
        <v>349</v>
      </c>
      <c r="F185" s="35" t="s">
        <v>339</v>
      </c>
      <c r="G185" s="35" t="s">
        <v>513</v>
      </c>
      <c r="H185" s="35" t="s">
        <v>348</v>
      </c>
      <c r="I185" s="30">
        <v>1</v>
      </c>
      <c r="J185" s="30">
        <v>1</v>
      </c>
      <c r="K185" s="30">
        <v>0</v>
      </c>
      <c r="L185" s="52">
        <v>0</v>
      </c>
      <c r="M185" s="52">
        <v>0</v>
      </c>
      <c r="N185" s="52">
        <v>0</v>
      </c>
      <c r="O185" s="52">
        <v>5000000</v>
      </c>
      <c r="P185" s="52">
        <f t="shared" si="10"/>
        <v>5000000</v>
      </c>
      <c r="Q185" s="28" t="s">
        <v>69</v>
      </c>
      <c r="R185" s="28" t="s">
        <v>351</v>
      </c>
      <c r="S185" s="28" t="s">
        <v>350</v>
      </c>
      <c r="T185" s="19"/>
    </row>
    <row r="186" spans="1:20" s="6" customFormat="1" ht="54" x14ac:dyDescent="0.3">
      <c r="A186" s="37" t="s">
        <v>642</v>
      </c>
      <c r="B186" s="37" t="s">
        <v>643</v>
      </c>
      <c r="C186" s="35" t="s">
        <v>650</v>
      </c>
      <c r="D186" s="36" t="s">
        <v>20</v>
      </c>
      <c r="E186" s="36" t="s">
        <v>349</v>
      </c>
      <c r="F186" s="35" t="s">
        <v>43</v>
      </c>
      <c r="G186" s="35" t="s">
        <v>479</v>
      </c>
      <c r="H186" s="35" t="s">
        <v>66</v>
      </c>
      <c r="I186" s="49">
        <v>15438769202.849997</v>
      </c>
      <c r="J186" s="49">
        <v>0</v>
      </c>
      <c r="K186" s="49">
        <v>15438769202.849997</v>
      </c>
      <c r="L186" s="53">
        <v>0</v>
      </c>
      <c r="M186" s="53">
        <v>0</v>
      </c>
      <c r="N186" s="53">
        <v>0</v>
      </c>
      <c r="O186" s="53">
        <v>0</v>
      </c>
      <c r="P186" s="53">
        <f t="shared" si="10"/>
        <v>0</v>
      </c>
      <c r="Q186" s="28" t="s">
        <v>82</v>
      </c>
      <c r="R186" s="28" t="s">
        <v>82</v>
      </c>
      <c r="S186" s="28" t="s">
        <v>82</v>
      </c>
      <c r="T186" s="19"/>
    </row>
    <row r="187" spans="1:20" s="33" customFormat="1" ht="67.5" x14ac:dyDescent="0.3">
      <c r="A187" s="35" t="s">
        <v>640</v>
      </c>
      <c r="B187" s="35" t="s">
        <v>641</v>
      </c>
      <c r="C187" s="35" t="s">
        <v>648</v>
      </c>
      <c r="D187" s="35" t="s">
        <v>18</v>
      </c>
      <c r="E187" s="35" t="s">
        <v>359</v>
      </c>
      <c r="F187" s="35" t="s">
        <v>354</v>
      </c>
      <c r="G187" s="35" t="s">
        <v>514</v>
      </c>
      <c r="H187" s="35" t="s">
        <v>360</v>
      </c>
      <c r="I187" s="30">
        <v>10</v>
      </c>
      <c r="J187" s="30">
        <v>0</v>
      </c>
      <c r="K187" s="30">
        <v>10</v>
      </c>
      <c r="L187" s="52">
        <v>0</v>
      </c>
      <c r="M187" s="52">
        <v>0</v>
      </c>
      <c r="N187" s="52">
        <v>0</v>
      </c>
      <c r="O187" s="52">
        <v>0</v>
      </c>
      <c r="P187" s="52">
        <f t="shared" si="10"/>
        <v>0</v>
      </c>
      <c r="Q187" s="28" t="s">
        <v>82</v>
      </c>
      <c r="R187" s="28" t="s">
        <v>82</v>
      </c>
      <c r="S187" s="28" t="s">
        <v>82</v>
      </c>
      <c r="T187" s="19"/>
    </row>
    <row r="188" spans="1:20" s="33" customFormat="1" ht="81" x14ac:dyDescent="0.3">
      <c r="A188" s="35" t="s">
        <v>640</v>
      </c>
      <c r="B188" s="35" t="s">
        <v>641</v>
      </c>
      <c r="C188" s="35" t="s">
        <v>648</v>
      </c>
      <c r="D188" s="35" t="s">
        <v>18</v>
      </c>
      <c r="E188" s="35" t="s">
        <v>359</v>
      </c>
      <c r="F188" s="35" t="s">
        <v>355</v>
      </c>
      <c r="G188" s="35" t="s">
        <v>515</v>
      </c>
      <c r="H188" s="35" t="s">
        <v>361</v>
      </c>
      <c r="I188" s="30">
        <v>10</v>
      </c>
      <c r="J188" s="30">
        <v>0</v>
      </c>
      <c r="K188" s="30">
        <v>10</v>
      </c>
      <c r="L188" s="52">
        <v>0</v>
      </c>
      <c r="M188" s="52">
        <v>0</v>
      </c>
      <c r="N188" s="52">
        <v>0</v>
      </c>
      <c r="O188" s="52">
        <v>0</v>
      </c>
      <c r="P188" s="52">
        <f t="shared" si="10"/>
        <v>0</v>
      </c>
      <c r="Q188" s="28" t="s">
        <v>82</v>
      </c>
      <c r="R188" s="28" t="s">
        <v>82</v>
      </c>
      <c r="S188" s="28" t="s">
        <v>82</v>
      </c>
      <c r="T188" s="19"/>
    </row>
    <row r="189" spans="1:20" s="33" customFormat="1" ht="67.5" x14ac:dyDescent="0.3">
      <c r="A189" s="35" t="s">
        <v>640</v>
      </c>
      <c r="B189" s="35" t="s">
        <v>641</v>
      </c>
      <c r="C189" s="35" t="s">
        <v>648</v>
      </c>
      <c r="D189" s="35" t="s">
        <v>18</v>
      </c>
      <c r="E189" s="35" t="s">
        <v>359</v>
      </c>
      <c r="F189" s="35" t="s">
        <v>356</v>
      </c>
      <c r="G189" s="35" t="s">
        <v>516</v>
      </c>
      <c r="H189" s="35" t="s">
        <v>362</v>
      </c>
      <c r="I189" s="30">
        <v>8</v>
      </c>
      <c r="J189" s="30">
        <v>0</v>
      </c>
      <c r="K189" s="30">
        <v>8</v>
      </c>
      <c r="L189" s="52">
        <v>0</v>
      </c>
      <c r="M189" s="52">
        <v>0</v>
      </c>
      <c r="N189" s="52">
        <v>0</v>
      </c>
      <c r="O189" s="52">
        <v>0</v>
      </c>
      <c r="P189" s="52">
        <f t="shared" si="10"/>
        <v>0</v>
      </c>
      <c r="Q189" s="28" t="s">
        <v>82</v>
      </c>
      <c r="R189" s="28" t="s">
        <v>82</v>
      </c>
      <c r="S189" s="28" t="s">
        <v>82</v>
      </c>
      <c r="T189" s="19"/>
    </row>
    <row r="190" spans="1:20" s="33" customFormat="1" ht="81" x14ac:dyDescent="0.3">
      <c r="A190" s="35" t="s">
        <v>640</v>
      </c>
      <c r="B190" s="35" t="s">
        <v>641</v>
      </c>
      <c r="C190" s="35" t="s">
        <v>648</v>
      </c>
      <c r="D190" s="35" t="s">
        <v>18</v>
      </c>
      <c r="E190" s="35" t="s">
        <v>359</v>
      </c>
      <c r="F190" s="35" t="s">
        <v>357</v>
      </c>
      <c r="G190" s="35" t="s">
        <v>517</v>
      </c>
      <c r="H190" s="35" t="s">
        <v>363</v>
      </c>
      <c r="I190" s="30">
        <v>6</v>
      </c>
      <c r="J190" s="30">
        <v>0</v>
      </c>
      <c r="K190" s="30">
        <v>6</v>
      </c>
      <c r="L190" s="52">
        <v>0</v>
      </c>
      <c r="M190" s="52">
        <v>0</v>
      </c>
      <c r="N190" s="52">
        <v>0</v>
      </c>
      <c r="O190" s="52">
        <v>0</v>
      </c>
      <c r="P190" s="52">
        <f t="shared" si="10"/>
        <v>0</v>
      </c>
      <c r="Q190" s="28" t="s">
        <v>82</v>
      </c>
      <c r="R190" s="28" t="s">
        <v>82</v>
      </c>
      <c r="S190" s="28" t="s">
        <v>82</v>
      </c>
      <c r="T190" s="19"/>
    </row>
    <row r="191" spans="1:20" s="6" customFormat="1" ht="81" x14ac:dyDescent="0.3">
      <c r="A191" s="37" t="s">
        <v>645</v>
      </c>
      <c r="B191" s="37" t="s">
        <v>646</v>
      </c>
      <c r="C191" s="35" t="s">
        <v>649</v>
      </c>
      <c r="D191" s="35" t="s">
        <v>19</v>
      </c>
      <c r="E191" s="36" t="s">
        <v>359</v>
      </c>
      <c r="F191" s="35" t="s">
        <v>42</v>
      </c>
      <c r="G191" s="35" t="s">
        <v>518</v>
      </c>
      <c r="H191" s="35" t="s">
        <v>364</v>
      </c>
      <c r="I191" s="34">
        <v>2</v>
      </c>
      <c r="J191" s="34">
        <v>0</v>
      </c>
      <c r="K191" s="34">
        <v>2</v>
      </c>
      <c r="L191" s="53">
        <v>0</v>
      </c>
      <c r="M191" s="53">
        <v>0</v>
      </c>
      <c r="N191" s="53">
        <v>0</v>
      </c>
      <c r="O191" s="53">
        <v>0</v>
      </c>
      <c r="P191" s="53">
        <f t="shared" si="10"/>
        <v>0</v>
      </c>
      <c r="Q191" s="28" t="s">
        <v>82</v>
      </c>
      <c r="R191" s="28" t="s">
        <v>82</v>
      </c>
      <c r="S191" s="28" t="s">
        <v>82</v>
      </c>
      <c r="T191" s="19"/>
    </row>
    <row r="192" spans="1:20" s="33" customFormat="1" ht="108" x14ac:dyDescent="0.3">
      <c r="A192" s="35" t="s">
        <v>640</v>
      </c>
      <c r="B192" s="35" t="s">
        <v>641</v>
      </c>
      <c r="C192" s="35" t="s">
        <v>647</v>
      </c>
      <c r="D192" s="35" t="s">
        <v>18</v>
      </c>
      <c r="E192" s="35" t="s">
        <v>359</v>
      </c>
      <c r="F192" s="35" t="s">
        <v>358</v>
      </c>
      <c r="G192" s="35" t="s">
        <v>519</v>
      </c>
      <c r="H192" s="35" t="s">
        <v>365</v>
      </c>
      <c r="I192" s="40">
        <v>0.9</v>
      </c>
      <c r="J192" s="30">
        <v>0</v>
      </c>
      <c r="K192" s="40">
        <v>0.9</v>
      </c>
      <c r="L192" s="52">
        <v>0</v>
      </c>
      <c r="M192" s="52">
        <v>0</v>
      </c>
      <c r="N192" s="52">
        <v>200666666.66666666</v>
      </c>
      <c r="O192" s="52">
        <v>0</v>
      </c>
      <c r="P192" s="52">
        <f t="shared" si="10"/>
        <v>200666666.66666666</v>
      </c>
      <c r="Q192" s="28" t="s">
        <v>69</v>
      </c>
      <c r="R192" s="28" t="s">
        <v>104</v>
      </c>
      <c r="S192" s="28" t="s">
        <v>78</v>
      </c>
      <c r="T192" s="19"/>
    </row>
    <row r="193" spans="1:20" s="6" customFormat="1" ht="40.5" x14ac:dyDescent="0.3">
      <c r="A193" s="37" t="s">
        <v>642</v>
      </c>
      <c r="B193" s="37" t="s">
        <v>643</v>
      </c>
      <c r="C193" s="35" t="s">
        <v>650</v>
      </c>
      <c r="D193" s="36" t="s">
        <v>20</v>
      </c>
      <c r="E193" s="36" t="s">
        <v>359</v>
      </c>
      <c r="F193" s="35" t="s">
        <v>43</v>
      </c>
      <c r="G193" s="35" t="s">
        <v>479</v>
      </c>
      <c r="H193" s="35" t="s">
        <v>366</v>
      </c>
      <c r="I193" s="48">
        <v>190633333.33333331</v>
      </c>
      <c r="J193" s="48">
        <v>0</v>
      </c>
      <c r="K193" s="48">
        <v>190633333.33333331</v>
      </c>
      <c r="L193" s="53">
        <v>0</v>
      </c>
      <c r="M193" s="53">
        <v>0</v>
      </c>
      <c r="N193" s="53">
        <v>0</v>
      </c>
      <c r="O193" s="53">
        <v>0</v>
      </c>
      <c r="P193" s="53">
        <f t="shared" si="10"/>
        <v>0</v>
      </c>
      <c r="Q193" s="28" t="s">
        <v>82</v>
      </c>
      <c r="R193" s="28" t="s">
        <v>82</v>
      </c>
      <c r="S193" s="28" t="s">
        <v>82</v>
      </c>
      <c r="T193" s="19"/>
    </row>
    <row r="194" spans="1:20" s="6" customFormat="1" ht="81" x14ac:dyDescent="0.3">
      <c r="A194" s="37" t="s">
        <v>644</v>
      </c>
      <c r="B194" s="35" t="s">
        <v>643</v>
      </c>
      <c r="C194" s="35" t="s">
        <v>656</v>
      </c>
      <c r="D194" s="35" t="s">
        <v>384</v>
      </c>
      <c r="E194" s="36" t="s">
        <v>367</v>
      </c>
      <c r="F194" s="35" t="s">
        <v>368</v>
      </c>
      <c r="G194" s="35" t="s">
        <v>462</v>
      </c>
      <c r="H194" s="35" t="s">
        <v>388</v>
      </c>
      <c r="I194" s="38">
        <v>8</v>
      </c>
      <c r="J194" s="34">
        <v>0</v>
      </c>
      <c r="K194" s="38">
        <v>8</v>
      </c>
      <c r="L194" s="53">
        <v>0</v>
      </c>
      <c r="M194" s="53">
        <v>0</v>
      </c>
      <c r="N194" s="53">
        <v>0</v>
      </c>
      <c r="O194" s="53">
        <v>0</v>
      </c>
      <c r="P194" s="53">
        <f t="shared" si="10"/>
        <v>0</v>
      </c>
      <c r="Q194" s="28" t="s">
        <v>82</v>
      </c>
      <c r="R194" s="28" t="s">
        <v>82</v>
      </c>
      <c r="S194" s="28" t="s">
        <v>82</v>
      </c>
      <c r="T194" s="19"/>
    </row>
    <row r="195" spans="1:20" s="6" customFormat="1" ht="81" x14ac:dyDescent="0.3">
      <c r="A195" s="37" t="s">
        <v>644</v>
      </c>
      <c r="B195" s="35" t="s">
        <v>643</v>
      </c>
      <c r="C195" s="35" t="s">
        <v>656</v>
      </c>
      <c r="D195" s="35" t="s">
        <v>384</v>
      </c>
      <c r="E195" s="36" t="s">
        <v>367</v>
      </c>
      <c r="F195" s="35" t="s">
        <v>369</v>
      </c>
      <c r="G195" s="35" t="s">
        <v>463</v>
      </c>
      <c r="H195" s="35" t="s">
        <v>389</v>
      </c>
      <c r="I195" s="38">
        <v>200</v>
      </c>
      <c r="J195" s="34">
        <v>0</v>
      </c>
      <c r="K195" s="38">
        <v>200</v>
      </c>
      <c r="L195" s="53">
        <v>0</v>
      </c>
      <c r="M195" s="53">
        <v>0</v>
      </c>
      <c r="N195" s="53">
        <v>0</v>
      </c>
      <c r="O195" s="53">
        <v>265898000.21900001</v>
      </c>
      <c r="P195" s="53">
        <f t="shared" si="10"/>
        <v>265898000.21900001</v>
      </c>
      <c r="Q195" s="28" t="s">
        <v>408</v>
      </c>
      <c r="R195" s="28" t="s">
        <v>407</v>
      </c>
      <c r="S195" s="28" t="s">
        <v>406</v>
      </c>
      <c r="T195" s="19"/>
    </row>
    <row r="196" spans="1:20" s="6" customFormat="1" ht="94.5" x14ac:dyDescent="0.3">
      <c r="A196" s="37" t="s">
        <v>644</v>
      </c>
      <c r="B196" s="35" t="s">
        <v>643</v>
      </c>
      <c r="C196" s="35" t="s">
        <v>656</v>
      </c>
      <c r="D196" s="35" t="s">
        <v>384</v>
      </c>
      <c r="E196" s="36" t="s">
        <v>367</v>
      </c>
      <c r="F196" s="35" t="s">
        <v>370</v>
      </c>
      <c r="G196" s="35" t="s">
        <v>464</v>
      </c>
      <c r="H196" s="35" t="s">
        <v>390</v>
      </c>
      <c r="I196" s="38">
        <v>490</v>
      </c>
      <c r="J196" s="34">
        <v>0</v>
      </c>
      <c r="K196" s="38">
        <v>490</v>
      </c>
      <c r="L196" s="53">
        <v>0</v>
      </c>
      <c r="M196" s="53">
        <v>0</v>
      </c>
      <c r="N196" s="53">
        <v>29744381.266666666</v>
      </c>
      <c r="O196" s="53">
        <v>510957618.51433337</v>
      </c>
      <c r="P196" s="53">
        <f t="shared" si="10"/>
        <v>540701999.78100002</v>
      </c>
      <c r="Q196" s="28" t="s">
        <v>69</v>
      </c>
      <c r="R196" s="28" t="s">
        <v>75</v>
      </c>
      <c r="S196" s="28" t="s">
        <v>411</v>
      </c>
      <c r="T196" s="19"/>
    </row>
    <row r="197" spans="1:20" s="6" customFormat="1" ht="81" x14ac:dyDescent="0.3">
      <c r="A197" s="37" t="s">
        <v>644</v>
      </c>
      <c r="B197" s="35" t="s">
        <v>643</v>
      </c>
      <c r="C197" s="35" t="s">
        <v>656</v>
      </c>
      <c r="D197" s="35" t="s">
        <v>384</v>
      </c>
      <c r="E197" s="36" t="s">
        <v>367</v>
      </c>
      <c r="F197" s="35" t="s">
        <v>370</v>
      </c>
      <c r="G197" s="35" t="s">
        <v>465</v>
      </c>
      <c r="H197" s="35" t="s">
        <v>391</v>
      </c>
      <c r="I197" s="38">
        <v>10</v>
      </c>
      <c r="J197" s="34">
        <v>0</v>
      </c>
      <c r="K197" s="38">
        <v>10</v>
      </c>
      <c r="L197" s="53">
        <v>0</v>
      </c>
      <c r="M197" s="53">
        <v>0</v>
      </c>
      <c r="N197" s="53">
        <v>0</v>
      </c>
      <c r="O197" s="53">
        <v>0</v>
      </c>
      <c r="P197" s="53">
        <f t="shared" si="10"/>
        <v>0</v>
      </c>
      <c r="Q197" s="28" t="s">
        <v>82</v>
      </c>
      <c r="R197" s="28" t="s">
        <v>82</v>
      </c>
      <c r="S197" s="28" t="s">
        <v>82</v>
      </c>
      <c r="T197" s="19"/>
    </row>
    <row r="198" spans="1:20" s="6" customFormat="1" ht="81" x14ac:dyDescent="0.3">
      <c r="A198" s="37" t="s">
        <v>644</v>
      </c>
      <c r="B198" s="35" t="s">
        <v>643</v>
      </c>
      <c r="C198" s="35" t="s">
        <v>656</v>
      </c>
      <c r="D198" s="35" t="s">
        <v>384</v>
      </c>
      <c r="E198" s="36" t="s">
        <v>367</v>
      </c>
      <c r="F198" s="35" t="s">
        <v>371</v>
      </c>
      <c r="G198" s="35" t="s">
        <v>466</v>
      </c>
      <c r="H198" s="35" t="s">
        <v>392</v>
      </c>
      <c r="I198" s="38">
        <v>60</v>
      </c>
      <c r="J198" s="34">
        <v>0</v>
      </c>
      <c r="K198" s="38">
        <v>60</v>
      </c>
      <c r="L198" s="53">
        <v>0</v>
      </c>
      <c r="M198" s="53">
        <v>0</v>
      </c>
      <c r="N198" s="53">
        <v>0</v>
      </c>
      <c r="O198" s="53">
        <v>500000000</v>
      </c>
      <c r="P198" s="53">
        <f t="shared" ref="P198:P244" si="12">L198+N198+O198</f>
        <v>500000000</v>
      </c>
      <c r="Q198" s="28" t="s">
        <v>408</v>
      </c>
      <c r="R198" s="28" t="s">
        <v>410</v>
      </c>
      <c r="S198" s="28" t="s">
        <v>409</v>
      </c>
      <c r="T198" s="19"/>
    </row>
    <row r="199" spans="1:20" s="6" customFormat="1" ht="67.5" x14ac:dyDescent="0.3">
      <c r="A199" s="37" t="s">
        <v>644</v>
      </c>
      <c r="B199" s="35" t="s">
        <v>643</v>
      </c>
      <c r="C199" s="35" t="s">
        <v>657</v>
      </c>
      <c r="D199" s="35" t="s">
        <v>384</v>
      </c>
      <c r="E199" s="36" t="s">
        <v>367</v>
      </c>
      <c r="F199" s="35" t="s">
        <v>372</v>
      </c>
      <c r="G199" s="35" t="s">
        <v>467</v>
      </c>
      <c r="H199" s="35" t="s">
        <v>393</v>
      </c>
      <c r="I199" s="38">
        <v>91</v>
      </c>
      <c r="J199" s="34">
        <v>0</v>
      </c>
      <c r="K199" s="38">
        <v>91</v>
      </c>
      <c r="L199" s="53">
        <v>0</v>
      </c>
      <c r="M199" s="53">
        <v>0</v>
      </c>
      <c r="N199" s="53">
        <v>0</v>
      </c>
      <c r="O199" s="53">
        <v>0</v>
      </c>
      <c r="P199" s="53">
        <f t="shared" si="12"/>
        <v>0</v>
      </c>
      <c r="Q199" s="28" t="s">
        <v>82</v>
      </c>
      <c r="R199" s="28" t="s">
        <v>82</v>
      </c>
      <c r="S199" s="28" t="s">
        <v>82</v>
      </c>
      <c r="T199" s="19"/>
    </row>
    <row r="200" spans="1:20" s="6" customFormat="1" ht="67.5" x14ac:dyDescent="0.3">
      <c r="A200" s="37" t="s">
        <v>644</v>
      </c>
      <c r="B200" s="35" t="s">
        <v>643</v>
      </c>
      <c r="C200" s="35" t="s">
        <v>657</v>
      </c>
      <c r="D200" s="35" t="s">
        <v>384</v>
      </c>
      <c r="E200" s="36" t="s">
        <v>367</v>
      </c>
      <c r="F200" s="35" t="s">
        <v>368</v>
      </c>
      <c r="G200" s="35" t="s">
        <v>469</v>
      </c>
      <c r="H200" s="35" t="s">
        <v>468</v>
      </c>
      <c r="I200" s="38">
        <v>16</v>
      </c>
      <c r="J200" s="34">
        <v>0</v>
      </c>
      <c r="K200" s="38">
        <v>16</v>
      </c>
      <c r="L200" s="53">
        <v>0</v>
      </c>
      <c r="M200" s="53">
        <v>0</v>
      </c>
      <c r="N200" s="53">
        <v>0</v>
      </c>
      <c r="O200" s="53">
        <v>0</v>
      </c>
      <c r="P200" s="53">
        <v>0</v>
      </c>
      <c r="Q200" s="28" t="s">
        <v>82</v>
      </c>
      <c r="R200" s="28" t="s">
        <v>82</v>
      </c>
      <c r="S200" s="28" t="s">
        <v>82</v>
      </c>
      <c r="T200" s="19"/>
    </row>
    <row r="201" spans="1:20" s="6" customFormat="1" ht="67.5" x14ac:dyDescent="0.3">
      <c r="A201" s="37" t="s">
        <v>644</v>
      </c>
      <c r="B201" s="35" t="s">
        <v>643</v>
      </c>
      <c r="C201" s="35" t="s">
        <v>657</v>
      </c>
      <c r="D201" s="35" t="s">
        <v>384</v>
      </c>
      <c r="E201" s="36" t="s">
        <v>367</v>
      </c>
      <c r="F201" s="35" t="s">
        <v>373</v>
      </c>
      <c r="G201" s="35" t="s">
        <v>470</v>
      </c>
      <c r="H201" s="35" t="s">
        <v>394</v>
      </c>
      <c r="I201" s="43">
        <v>0.6</v>
      </c>
      <c r="J201" s="50">
        <v>0</v>
      </c>
      <c r="K201" s="43">
        <v>0.6</v>
      </c>
      <c r="L201" s="53">
        <v>0</v>
      </c>
      <c r="M201" s="53">
        <v>0</v>
      </c>
      <c r="N201" s="53">
        <v>0</v>
      </c>
      <c r="O201" s="53">
        <v>0</v>
      </c>
      <c r="P201" s="53">
        <f t="shared" si="12"/>
        <v>0</v>
      </c>
      <c r="Q201" s="28" t="s">
        <v>82</v>
      </c>
      <c r="R201" s="28" t="s">
        <v>82</v>
      </c>
      <c r="S201" s="28" t="s">
        <v>82</v>
      </c>
      <c r="T201" s="19"/>
    </row>
    <row r="202" spans="1:20" s="6" customFormat="1" ht="67.5" x14ac:dyDescent="0.3">
      <c r="A202" s="35" t="s">
        <v>640</v>
      </c>
      <c r="B202" s="35" t="s">
        <v>643</v>
      </c>
      <c r="C202" s="35" t="s">
        <v>657</v>
      </c>
      <c r="D202" s="35" t="s">
        <v>384</v>
      </c>
      <c r="E202" s="36" t="s">
        <v>367</v>
      </c>
      <c r="F202" s="35" t="s">
        <v>374</v>
      </c>
      <c r="G202" s="35" t="s">
        <v>471</v>
      </c>
      <c r="H202" s="35" t="s">
        <v>395</v>
      </c>
      <c r="I202" s="38">
        <v>77</v>
      </c>
      <c r="J202" s="34">
        <v>0</v>
      </c>
      <c r="K202" s="38">
        <v>77</v>
      </c>
      <c r="L202" s="53">
        <v>0</v>
      </c>
      <c r="M202" s="53">
        <v>0</v>
      </c>
      <c r="N202" s="53">
        <v>0</v>
      </c>
      <c r="O202" s="53">
        <v>0</v>
      </c>
      <c r="P202" s="53">
        <f t="shared" si="12"/>
        <v>0</v>
      </c>
      <c r="Q202" s="28" t="s">
        <v>82</v>
      </c>
      <c r="R202" s="28" t="s">
        <v>82</v>
      </c>
      <c r="S202" s="28" t="s">
        <v>82</v>
      </c>
      <c r="T202" s="19"/>
    </row>
    <row r="203" spans="1:20" s="6" customFormat="1" ht="67.5" x14ac:dyDescent="0.3">
      <c r="A203" s="35" t="s">
        <v>640</v>
      </c>
      <c r="B203" s="35" t="s">
        <v>643</v>
      </c>
      <c r="C203" s="35" t="s">
        <v>657</v>
      </c>
      <c r="D203" s="35" t="s">
        <v>384</v>
      </c>
      <c r="E203" s="36" t="s">
        <v>367</v>
      </c>
      <c r="F203" s="35" t="s">
        <v>375</v>
      </c>
      <c r="G203" s="35" t="s">
        <v>385</v>
      </c>
      <c r="H203" s="35" t="s">
        <v>396</v>
      </c>
      <c r="I203" s="43">
        <v>1</v>
      </c>
      <c r="J203" s="50">
        <v>0</v>
      </c>
      <c r="K203" s="43">
        <v>1</v>
      </c>
      <c r="L203" s="53">
        <v>0</v>
      </c>
      <c r="M203" s="53">
        <v>0</v>
      </c>
      <c r="N203" s="53">
        <v>0</v>
      </c>
      <c r="O203" s="53">
        <v>0</v>
      </c>
      <c r="P203" s="53">
        <f t="shared" si="12"/>
        <v>0</v>
      </c>
      <c r="Q203" s="28" t="s">
        <v>82</v>
      </c>
      <c r="R203" s="28" t="s">
        <v>82</v>
      </c>
      <c r="S203" s="28" t="s">
        <v>82</v>
      </c>
      <c r="T203" s="19"/>
    </row>
    <row r="204" spans="1:20" s="6" customFormat="1" ht="94.5" x14ac:dyDescent="0.3">
      <c r="A204" s="37" t="s">
        <v>645</v>
      </c>
      <c r="B204" s="37" t="s">
        <v>646</v>
      </c>
      <c r="C204" s="35" t="s">
        <v>658</v>
      </c>
      <c r="D204" s="35" t="s">
        <v>19</v>
      </c>
      <c r="E204" s="36" t="s">
        <v>367</v>
      </c>
      <c r="F204" s="35" t="s">
        <v>376</v>
      </c>
      <c r="G204" s="35" t="s">
        <v>472</v>
      </c>
      <c r="H204" s="35" t="s">
        <v>397</v>
      </c>
      <c r="I204" s="38">
        <v>4000</v>
      </c>
      <c r="J204" s="34">
        <v>0</v>
      </c>
      <c r="K204" s="38">
        <v>4000</v>
      </c>
      <c r="L204" s="53">
        <v>0</v>
      </c>
      <c r="M204" s="53">
        <v>0</v>
      </c>
      <c r="N204" s="53">
        <v>0</v>
      </c>
      <c r="O204" s="53">
        <v>0</v>
      </c>
      <c r="P204" s="53">
        <f t="shared" si="12"/>
        <v>0</v>
      </c>
      <c r="Q204" s="28" t="s">
        <v>82</v>
      </c>
      <c r="R204" s="28" t="s">
        <v>82</v>
      </c>
      <c r="S204" s="28" t="s">
        <v>82</v>
      </c>
      <c r="T204" s="19"/>
    </row>
    <row r="205" spans="1:20" s="6" customFormat="1" ht="121.5" x14ac:dyDescent="0.3">
      <c r="A205" s="37" t="s">
        <v>645</v>
      </c>
      <c r="B205" s="37" t="s">
        <v>646</v>
      </c>
      <c r="C205" s="35" t="s">
        <v>658</v>
      </c>
      <c r="D205" s="35" t="s">
        <v>19</v>
      </c>
      <c r="E205" s="36" t="s">
        <v>367</v>
      </c>
      <c r="F205" s="35" t="s">
        <v>377</v>
      </c>
      <c r="G205" s="35" t="s">
        <v>473</v>
      </c>
      <c r="H205" s="35" t="s">
        <v>398</v>
      </c>
      <c r="I205" s="43">
        <v>0.8</v>
      </c>
      <c r="J205" s="50">
        <v>0</v>
      </c>
      <c r="K205" s="43">
        <v>0.8</v>
      </c>
      <c r="L205" s="53">
        <v>0</v>
      </c>
      <c r="M205" s="53">
        <v>0</v>
      </c>
      <c r="N205" s="53">
        <v>0</v>
      </c>
      <c r="O205" s="53">
        <v>0</v>
      </c>
      <c r="P205" s="53">
        <f t="shared" si="12"/>
        <v>0</v>
      </c>
      <c r="Q205" s="28" t="s">
        <v>82</v>
      </c>
      <c r="R205" s="28" t="s">
        <v>82</v>
      </c>
      <c r="S205" s="28" t="s">
        <v>82</v>
      </c>
      <c r="T205" s="19"/>
    </row>
    <row r="206" spans="1:20" s="6" customFormat="1" ht="81" x14ac:dyDescent="0.3">
      <c r="A206" s="37" t="s">
        <v>645</v>
      </c>
      <c r="B206" s="37" t="s">
        <v>646</v>
      </c>
      <c r="C206" s="35" t="s">
        <v>658</v>
      </c>
      <c r="D206" s="35" t="s">
        <v>19</v>
      </c>
      <c r="E206" s="36" t="s">
        <v>367</v>
      </c>
      <c r="F206" s="35" t="s">
        <v>378</v>
      </c>
      <c r="G206" s="35" t="s">
        <v>474</v>
      </c>
      <c r="H206" s="35" t="s">
        <v>399</v>
      </c>
      <c r="I206" s="38">
        <v>4</v>
      </c>
      <c r="J206" s="34">
        <v>0</v>
      </c>
      <c r="K206" s="38">
        <v>4</v>
      </c>
      <c r="L206" s="53">
        <v>0</v>
      </c>
      <c r="M206" s="53">
        <v>0</v>
      </c>
      <c r="N206" s="53">
        <v>0</v>
      </c>
      <c r="O206" s="53">
        <v>0</v>
      </c>
      <c r="P206" s="53">
        <f t="shared" si="12"/>
        <v>0</v>
      </c>
      <c r="Q206" s="28" t="s">
        <v>82</v>
      </c>
      <c r="R206" s="28" t="s">
        <v>82</v>
      </c>
      <c r="S206" s="28" t="s">
        <v>82</v>
      </c>
      <c r="T206" s="19"/>
    </row>
    <row r="207" spans="1:20" s="6" customFormat="1" ht="94.5" x14ac:dyDescent="0.3">
      <c r="A207" s="37" t="s">
        <v>642</v>
      </c>
      <c r="B207" s="37" t="s">
        <v>643</v>
      </c>
      <c r="C207" s="35" t="s">
        <v>650</v>
      </c>
      <c r="D207" s="35" t="s">
        <v>20</v>
      </c>
      <c r="E207" s="36" t="s">
        <v>367</v>
      </c>
      <c r="F207" s="35" t="s">
        <v>379</v>
      </c>
      <c r="G207" s="35" t="s">
        <v>475</v>
      </c>
      <c r="H207" s="35" t="s">
        <v>400</v>
      </c>
      <c r="I207" s="38">
        <v>5008</v>
      </c>
      <c r="J207" s="34">
        <v>0</v>
      </c>
      <c r="K207" s="38">
        <v>5008</v>
      </c>
      <c r="L207" s="53">
        <v>0</v>
      </c>
      <c r="M207" s="53">
        <v>0</v>
      </c>
      <c r="N207" s="53">
        <v>0</v>
      </c>
      <c r="O207" s="53">
        <v>0</v>
      </c>
      <c r="P207" s="53">
        <f t="shared" si="12"/>
        <v>0</v>
      </c>
      <c r="Q207" s="28" t="s">
        <v>82</v>
      </c>
      <c r="R207" s="28" t="s">
        <v>82</v>
      </c>
      <c r="S207" s="28" t="s">
        <v>82</v>
      </c>
      <c r="T207" s="19"/>
    </row>
    <row r="208" spans="1:20" s="6" customFormat="1" ht="94.5" x14ac:dyDescent="0.3">
      <c r="A208" s="37" t="s">
        <v>642</v>
      </c>
      <c r="B208" s="37" t="s">
        <v>643</v>
      </c>
      <c r="C208" s="35" t="s">
        <v>650</v>
      </c>
      <c r="D208" s="35" t="s">
        <v>20</v>
      </c>
      <c r="E208" s="36" t="s">
        <v>367</v>
      </c>
      <c r="F208" s="35" t="s">
        <v>379</v>
      </c>
      <c r="G208" s="35" t="s">
        <v>476</v>
      </c>
      <c r="H208" s="35" t="s">
        <v>401</v>
      </c>
      <c r="I208" s="38">
        <v>60</v>
      </c>
      <c r="J208" s="34">
        <v>0</v>
      </c>
      <c r="K208" s="38">
        <v>60</v>
      </c>
      <c r="L208" s="53">
        <v>0</v>
      </c>
      <c r="M208" s="53">
        <v>0</v>
      </c>
      <c r="N208" s="53">
        <v>0</v>
      </c>
      <c r="O208" s="53">
        <v>0</v>
      </c>
      <c r="P208" s="53">
        <f t="shared" si="12"/>
        <v>0</v>
      </c>
      <c r="Q208" s="28" t="s">
        <v>82</v>
      </c>
      <c r="R208" s="28" t="s">
        <v>82</v>
      </c>
      <c r="S208" s="28" t="s">
        <v>82</v>
      </c>
      <c r="T208" s="19"/>
    </row>
    <row r="209" spans="1:20" s="6" customFormat="1" ht="54" x14ac:dyDescent="0.3">
      <c r="A209" s="37" t="s">
        <v>642</v>
      </c>
      <c r="B209" s="37" t="s">
        <v>643</v>
      </c>
      <c r="C209" s="35" t="s">
        <v>650</v>
      </c>
      <c r="D209" s="35" t="s">
        <v>20</v>
      </c>
      <c r="E209" s="36" t="s">
        <v>367</v>
      </c>
      <c r="F209" s="35" t="s">
        <v>380</v>
      </c>
      <c r="G209" s="35" t="s">
        <v>386</v>
      </c>
      <c r="H209" s="35" t="s">
        <v>402</v>
      </c>
      <c r="I209" s="43">
        <v>0.9</v>
      </c>
      <c r="J209" s="50">
        <v>0</v>
      </c>
      <c r="K209" s="43">
        <v>0.9</v>
      </c>
      <c r="L209" s="53">
        <v>0</v>
      </c>
      <c r="M209" s="53">
        <v>0</v>
      </c>
      <c r="N209" s="53">
        <v>0</v>
      </c>
      <c r="O209" s="53">
        <v>0</v>
      </c>
      <c r="P209" s="53">
        <f t="shared" si="12"/>
        <v>0</v>
      </c>
      <c r="Q209" s="28" t="s">
        <v>82</v>
      </c>
      <c r="R209" s="28" t="s">
        <v>82</v>
      </c>
      <c r="S209" s="28" t="s">
        <v>82</v>
      </c>
      <c r="T209" s="19"/>
    </row>
    <row r="210" spans="1:20" s="6" customFormat="1" ht="40.5" x14ac:dyDescent="0.3">
      <c r="A210" s="37" t="s">
        <v>642</v>
      </c>
      <c r="B210" s="37" t="s">
        <v>643</v>
      </c>
      <c r="C210" s="35" t="s">
        <v>650</v>
      </c>
      <c r="D210" s="35" t="s">
        <v>20</v>
      </c>
      <c r="E210" s="36" t="s">
        <v>367</v>
      </c>
      <c r="F210" s="35" t="s">
        <v>381</v>
      </c>
      <c r="G210" s="35" t="s">
        <v>477</v>
      </c>
      <c r="H210" s="35" t="s">
        <v>403</v>
      </c>
      <c r="I210" s="49">
        <v>135566598000</v>
      </c>
      <c r="J210" s="51">
        <v>0</v>
      </c>
      <c r="K210" s="49">
        <v>135566598000</v>
      </c>
      <c r="L210" s="53">
        <v>0</v>
      </c>
      <c r="M210" s="53">
        <v>0</v>
      </c>
      <c r="N210" s="53">
        <v>0</v>
      </c>
      <c r="O210" s="53">
        <v>0</v>
      </c>
      <c r="P210" s="53">
        <f t="shared" si="12"/>
        <v>0</v>
      </c>
      <c r="Q210" s="28" t="s">
        <v>82</v>
      </c>
      <c r="R210" s="28" t="s">
        <v>82</v>
      </c>
      <c r="S210" s="28" t="s">
        <v>82</v>
      </c>
      <c r="T210" s="19"/>
    </row>
    <row r="211" spans="1:20" s="6" customFormat="1" ht="40.5" x14ac:dyDescent="0.3">
      <c r="A211" s="37" t="s">
        <v>642</v>
      </c>
      <c r="B211" s="37" t="s">
        <v>643</v>
      </c>
      <c r="C211" s="35" t="s">
        <v>650</v>
      </c>
      <c r="D211" s="35" t="s">
        <v>20</v>
      </c>
      <c r="E211" s="36" t="s">
        <v>367</v>
      </c>
      <c r="F211" s="35" t="s">
        <v>382</v>
      </c>
      <c r="G211" s="35" t="s">
        <v>478</v>
      </c>
      <c r="H211" s="35" t="s">
        <v>404</v>
      </c>
      <c r="I211" s="49">
        <v>128944352988</v>
      </c>
      <c r="J211" s="51">
        <v>0</v>
      </c>
      <c r="K211" s="49">
        <v>128944352988</v>
      </c>
      <c r="L211" s="53">
        <v>0</v>
      </c>
      <c r="M211" s="53">
        <v>0</v>
      </c>
      <c r="N211" s="53">
        <v>0</v>
      </c>
      <c r="O211" s="53">
        <v>0</v>
      </c>
      <c r="P211" s="53">
        <f t="shared" si="12"/>
        <v>0</v>
      </c>
      <c r="Q211" s="28" t="s">
        <v>82</v>
      </c>
      <c r="R211" s="28" t="s">
        <v>82</v>
      </c>
      <c r="S211" s="28" t="s">
        <v>82</v>
      </c>
      <c r="T211" s="19"/>
    </row>
    <row r="212" spans="1:20" s="6" customFormat="1" ht="121.5" x14ac:dyDescent="0.3">
      <c r="A212" s="37" t="s">
        <v>645</v>
      </c>
      <c r="B212" s="37" t="s">
        <v>646</v>
      </c>
      <c r="C212" s="35" t="s">
        <v>658</v>
      </c>
      <c r="D212" s="35" t="s">
        <v>19</v>
      </c>
      <c r="E212" s="36" t="s">
        <v>367</v>
      </c>
      <c r="F212" s="35" t="s">
        <v>383</v>
      </c>
      <c r="G212" s="35" t="s">
        <v>387</v>
      </c>
      <c r="H212" s="35" t="s">
        <v>405</v>
      </c>
      <c r="I212" s="43">
        <v>0.9</v>
      </c>
      <c r="J212" s="50">
        <v>0</v>
      </c>
      <c r="K212" s="43">
        <v>0.9</v>
      </c>
      <c r="L212" s="53">
        <v>0</v>
      </c>
      <c r="M212" s="53">
        <v>0</v>
      </c>
      <c r="N212" s="53">
        <v>324047033.10000002</v>
      </c>
      <c r="O212" s="53">
        <v>11752966.8999939</v>
      </c>
      <c r="P212" s="53">
        <f>L212+N212+O212</f>
        <v>335799999.99999392</v>
      </c>
      <c r="Q212" s="28" t="s">
        <v>69</v>
      </c>
      <c r="R212" s="28" t="s">
        <v>75</v>
      </c>
      <c r="S212" s="28" t="s">
        <v>412</v>
      </c>
      <c r="T212" s="19"/>
    </row>
    <row r="213" spans="1:20" s="6" customFormat="1" ht="54" x14ac:dyDescent="0.3">
      <c r="A213" s="37" t="s">
        <v>642</v>
      </c>
      <c r="B213" s="37" t="s">
        <v>643</v>
      </c>
      <c r="C213" s="35" t="s">
        <v>650</v>
      </c>
      <c r="D213" s="35" t="s">
        <v>20</v>
      </c>
      <c r="E213" s="36" t="s">
        <v>367</v>
      </c>
      <c r="F213" s="35" t="s">
        <v>43</v>
      </c>
      <c r="G213" s="35" t="s">
        <v>479</v>
      </c>
      <c r="H213" s="35" t="s">
        <v>66</v>
      </c>
      <c r="I213" s="49">
        <v>10287578308.005636</v>
      </c>
      <c r="J213" s="48">
        <v>0</v>
      </c>
      <c r="K213" s="49">
        <v>10287578308.005636</v>
      </c>
      <c r="L213" s="53">
        <v>0</v>
      </c>
      <c r="M213" s="53">
        <v>0</v>
      </c>
      <c r="N213" s="53">
        <v>0</v>
      </c>
      <c r="O213" s="53">
        <v>0</v>
      </c>
      <c r="P213" s="53">
        <f>L213+N213+O213</f>
        <v>0</v>
      </c>
      <c r="Q213" s="28" t="s">
        <v>82</v>
      </c>
      <c r="R213" s="28" t="s">
        <v>82</v>
      </c>
      <c r="S213" s="28" t="s">
        <v>82</v>
      </c>
      <c r="T213" s="19" t="s">
        <v>70</v>
      </c>
    </row>
    <row r="214" spans="1:20" s="33" customFormat="1" ht="67.5" x14ac:dyDescent="0.3">
      <c r="A214" s="35" t="s">
        <v>640</v>
      </c>
      <c r="B214" s="35" t="s">
        <v>641</v>
      </c>
      <c r="C214" s="35" t="s">
        <v>647</v>
      </c>
      <c r="D214" s="35" t="s">
        <v>18</v>
      </c>
      <c r="E214" s="35" t="s">
        <v>413</v>
      </c>
      <c r="F214" s="35" t="s">
        <v>21</v>
      </c>
      <c r="G214" s="35" t="s">
        <v>496</v>
      </c>
      <c r="H214" s="35" t="s">
        <v>437</v>
      </c>
      <c r="I214" s="38">
        <f>J214+K214</f>
        <v>40</v>
      </c>
      <c r="J214" s="38">
        <v>15</v>
      </c>
      <c r="K214" s="38">
        <v>25</v>
      </c>
      <c r="L214" s="52">
        <v>1891792.5</v>
      </c>
      <c r="M214" s="52">
        <v>10536600</v>
      </c>
      <c r="N214" s="52">
        <v>0</v>
      </c>
      <c r="O214" s="52">
        <v>0</v>
      </c>
      <c r="P214" s="52">
        <f>L214+N214+O214</f>
        <v>1891792.5</v>
      </c>
      <c r="Q214" s="28" t="s">
        <v>69</v>
      </c>
      <c r="R214" s="28" t="s">
        <v>81</v>
      </c>
      <c r="S214" s="28" t="s">
        <v>80</v>
      </c>
      <c r="T214" s="20"/>
    </row>
    <row r="215" spans="1:20" s="33" customFormat="1" ht="67.5" x14ac:dyDescent="0.3">
      <c r="A215" s="35" t="s">
        <v>640</v>
      </c>
      <c r="B215" s="35" t="s">
        <v>641</v>
      </c>
      <c r="C215" s="35" t="s">
        <v>647</v>
      </c>
      <c r="D215" s="35" t="s">
        <v>18</v>
      </c>
      <c r="E215" s="35" t="s">
        <v>413</v>
      </c>
      <c r="F215" s="35" t="s">
        <v>22</v>
      </c>
      <c r="G215" s="35" t="s">
        <v>617</v>
      </c>
      <c r="H215" s="35" t="s">
        <v>438</v>
      </c>
      <c r="I215" s="38">
        <f>J215+K215</f>
        <v>40</v>
      </c>
      <c r="J215" s="38">
        <v>15</v>
      </c>
      <c r="K215" s="38">
        <v>25</v>
      </c>
      <c r="L215" s="52">
        <v>1891792.5</v>
      </c>
      <c r="M215" s="52">
        <v>10536600</v>
      </c>
      <c r="N215" s="52">
        <v>0</v>
      </c>
      <c r="O215" s="52">
        <v>0</v>
      </c>
      <c r="P215" s="52">
        <f t="shared" si="12"/>
        <v>1891792.5</v>
      </c>
      <c r="Q215" s="28" t="s">
        <v>69</v>
      </c>
      <c r="R215" s="28" t="s">
        <v>81</v>
      </c>
      <c r="S215" s="28" t="s">
        <v>80</v>
      </c>
      <c r="T215" s="20"/>
    </row>
    <row r="216" spans="1:20" s="33" customFormat="1" ht="94.5" x14ac:dyDescent="0.3">
      <c r="A216" s="35" t="s">
        <v>640</v>
      </c>
      <c r="B216" s="35" t="s">
        <v>641</v>
      </c>
      <c r="C216" s="35" t="s">
        <v>648</v>
      </c>
      <c r="D216" s="35" t="s">
        <v>18</v>
      </c>
      <c r="E216" s="35" t="s">
        <v>413</v>
      </c>
      <c r="F216" s="35" t="s">
        <v>414</v>
      </c>
      <c r="G216" s="35" t="s">
        <v>618</v>
      </c>
      <c r="H216" s="35" t="s">
        <v>439</v>
      </c>
      <c r="I216" s="38">
        <f>J216+K216</f>
        <v>150</v>
      </c>
      <c r="J216" s="38">
        <v>50</v>
      </c>
      <c r="K216" s="38">
        <v>100</v>
      </c>
      <c r="L216" s="52">
        <v>14755981.5</v>
      </c>
      <c r="M216" s="52">
        <v>9131720</v>
      </c>
      <c r="N216" s="52">
        <v>516834651.73333299</v>
      </c>
      <c r="O216" s="52">
        <v>0</v>
      </c>
      <c r="P216" s="52">
        <f>L216+N216+O216</f>
        <v>531590633.23333299</v>
      </c>
      <c r="Q216" s="28" t="s">
        <v>69</v>
      </c>
      <c r="R216" s="28" t="s">
        <v>75</v>
      </c>
      <c r="S216" s="28" t="s">
        <v>103</v>
      </c>
      <c r="T216" s="20"/>
    </row>
    <row r="217" spans="1:20" s="33" customFormat="1" ht="67.5" x14ac:dyDescent="0.3">
      <c r="A217" s="35" t="s">
        <v>640</v>
      </c>
      <c r="B217" s="35" t="s">
        <v>641</v>
      </c>
      <c r="C217" s="35" t="s">
        <v>648</v>
      </c>
      <c r="D217" s="35" t="s">
        <v>18</v>
      </c>
      <c r="E217" s="35" t="s">
        <v>413</v>
      </c>
      <c r="F217" s="35" t="s">
        <v>415</v>
      </c>
      <c r="G217" s="35" t="s">
        <v>567</v>
      </c>
      <c r="H217" s="35" t="s">
        <v>440</v>
      </c>
      <c r="I217" s="38">
        <f>J217+K217</f>
        <v>415</v>
      </c>
      <c r="J217" s="38">
        <f>110+100+68+4</f>
        <v>282</v>
      </c>
      <c r="K217" s="38">
        <f>110+23</f>
        <v>133</v>
      </c>
      <c r="L217" s="52">
        <v>2702477846.625</v>
      </c>
      <c r="M217" s="52">
        <v>846027000</v>
      </c>
      <c r="N217" s="52">
        <v>597671880.86666667</v>
      </c>
      <c r="O217" s="52">
        <v>0</v>
      </c>
      <c r="P217" s="52">
        <f t="shared" si="12"/>
        <v>3300149727.4916668</v>
      </c>
      <c r="Q217" s="28" t="s">
        <v>69</v>
      </c>
      <c r="R217" s="28" t="s">
        <v>68</v>
      </c>
      <c r="S217" s="28" t="s">
        <v>458</v>
      </c>
      <c r="T217" s="20"/>
    </row>
    <row r="218" spans="1:20" s="33" customFormat="1" ht="121.5" x14ac:dyDescent="0.3">
      <c r="A218" s="35" t="s">
        <v>640</v>
      </c>
      <c r="B218" s="35" t="s">
        <v>641</v>
      </c>
      <c r="C218" s="35" t="s">
        <v>648</v>
      </c>
      <c r="D218" s="35" t="s">
        <v>18</v>
      </c>
      <c r="E218" s="35" t="s">
        <v>413</v>
      </c>
      <c r="F218" s="35" t="s">
        <v>416</v>
      </c>
      <c r="G218" s="35" t="s">
        <v>435</v>
      </c>
      <c r="H218" s="35" t="s">
        <v>441</v>
      </c>
      <c r="I218" s="46">
        <v>1</v>
      </c>
      <c r="J218" s="46">
        <v>0</v>
      </c>
      <c r="K218" s="46">
        <v>1</v>
      </c>
      <c r="L218" s="52">
        <v>0</v>
      </c>
      <c r="M218" s="52">
        <v>0</v>
      </c>
      <c r="N218" s="52">
        <v>0</v>
      </c>
      <c r="O218" s="52">
        <v>0</v>
      </c>
      <c r="P218" s="52">
        <f t="shared" si="12"/>
        <v>0</v>
      </c>
      <c r="Q218" s="28" t="s">
        <v>82</v>
      </c>
      <c r="R218" s="28" t="s">
        <v>82</v>
      </c>
      <c r="S218" s="28" t="s">
        <v>82</v>
      </c>
      <c r="T218" s="20"/>
    </row>
    <row r="219" spans="1:20" s="33" customFormat="1" ht="67.5" x14ac:dyDescent="0.3">
      <c r="A219" s="35" t="s">
        <v>640</v>
      </c>
      <c r="B219" s="35" t="s">
        <v>641</v>
      </c>
      <c r="C219" s="35" t="s">
        <v>648</v>
      </c>
      <c r="D219" s="35" t="s">
        <v>18</v>
      </c>
      <c r="E219" s="35" t="s">
        <v>413</v>
      </c>
      <c r="F219" s="35" t="s">
        <v>417</v>
      </c>
      <c r="G219" s="35" t="s">
        <v>619</v>
      </c>
      <c r="H219" s="35" t="s">
        <v>442</v>
      </c>
      <c r="I219" s="38">
        <f>40+15</f>
        <v>55</v>
      </c>
      <c r="J219" s="38">
        <f>40+9</f>
        <v>49</v>
      </c>
      <c r="K219" s="38">
        <v>6</v>
      </c>
      <c r="L219" s="52">
        <v>41619435</v>
      </c>
      <c r="M219" s="52">
        <v>68839120</v>
      </c>
      <c r="N219" s="52">
        <v>0</v>
      </c>
      <c r="O219" s="52">
        <v>0</v>
      </c>
      <c r="P219" s="52">
        <f>L219+N219+O219</f>
        <v>41619435</v>
      </c>
      <c r="Q219" s="28" t="s">
        <v>69</v>
      </c>
      <c r="R219" s="28" t="s">
        <v>68</v>
      </c>
      <c r="S219" s="28" t="s">
        <v>67</v>
      </c>
      <c r="T219" s="20"/>
    </row>
    <row r="220" spans="1:20" s="33" customFormat="1" ht="67.5" x14ac:dyDescent="0.3">
      <c r="A220" s="35" t="s">
        <v>640</v>
      </c>
      <c r="B220" s="35" t="s">
        <v>641</v>
      </c>
      <c r="C220" s="35" t="s">
        <v>647</v>
      </c>
      <c r="D220" s="35" t="s">
        <v>18</v>
      </c>
      <c r="E220" s="35" t="s">
        <v>413</v>
      </c>
      <c r="F220" s="35" t="s">
        <v>91</v>
      </c>
      <c r="G220" s="35" t="s">
        <v>547</v>
      </c>
      <c r="H220" s="35" t="s">
        <v>443</v>
      </c>
      <c r="I220" s="38">
        <f>J220+K220</f>
        <v>2000</v>
      </c>
      <c r="J220" s="38">
        <v>0</v>
      </c>
      <c r="K220" s="38">
        <v>2000</v>
      </c>
      <c r="L220" s="52">
        <v>0</v>
      </c>
      <c r="M220" s="52">
        <v>0</v>
      </c>
      <c r="N220" s="52">
        <v>3604099833.6000004</v>
      </c>
      <c r="O220" s="52">
        <v>17924359.204158451</v>
      </c>
      <c r="P220" s="52">
        <f t="shared" si="12"/>
        <v>3622024192.8041587</v>
      </c>
      <c r="Q220" s="28" t="s">
        <v>69</v>
      </c>
      <c r="R220" s="28" t="s">
        <v>104</v>
      </c>
      <c r="S220" s="28" t="s">
        <v>460</v>
      </c>
      <c r="T220" s="20"/>
    </row>
    <row r="221" spans="1:20" s="33" customFormat="1" ht="67.5" x14ac:dyDescent="0.3">
      <c r="A221" s="35" t="s">
        <v>640</v>
      </c>
      <c r="B221" s="35" t="s">
        <v>641</v>
      </c>
      <c r="C221" s="35" t="s">
        <v>647</v>
      </c>
      <c r="D221" s="35" t="s">
        <v>18</v>
      </c>
      <c r="E221" s="35" t="s">
        <v>413</v>
      </c>
      <c r="F221" s="35" t="s">
        <v>91</v>
      </c>
      <c r="G221" s="35" t="s">
        <v>620</v>
      </c>
      <c r="H221" s="35" t="s">
        <v>443</v>
      </c>
      <c r="I221" s="38">
        <f>J221+K221</f>
        <v>107</v>
      </c>
      <c r="J221" s="38">
        <v>107</v>
      </c>
      <c r="K221" s="38">
        <v>0</v>
      </c>
      <c r="L221" s="52">
        <v>0</v>
      </c>
      <c r="M221" s="52">
        <v>0</v>
      </c>
      <c r="N221" s="52">
        <v>0</v>
      </c>
      <c r="O221" s="52">
        <v>958953.2174224772</v>
      </c>
      <c r="P221" s="52">
        <f t="shared" si="12"/>
        <v>958953.2174224772</v>
      </c>
      <c r="Q221" s="28" t="s">
        <v>69</v>
      </c>
      <c r="R221" s="28" t="s">
        <v>104</v>
      </c>
      <c r="S221" s="28" t="s">
        <v>460</v>
      </c>
      <c r="T221" s="20"/>
    </row>
    <row r="222" spans="1:20" s="33" customFormat="1" ht="67.5" x14ac:dyDescent="0.3">
      <c r="A222" s="35" t="s">
        <v>640</v>
      </c>
      <c r="B222" s="35" t="s">
        <v>641</v>
      </c>
      <c r="C222" s="35" t="s">
        <v>647</v>
      </c>
      <c r="D222" s="35" t="s">
        <v>18</v>
      </c>
      <c r="E222" s="35" t="s">
        <v>413</v>
      </c>
      <c r="F222" s="35" t="s">
        <v>91</v>
      </c>
      <c r="G222" s="35" t="s">
        <v>548</v>
      </c>
      <c r="H222" s="35" t="s">
        <v>443</v>
      </c>
      <c r="I222" s="38">
        <f>J222+K222</f>
        <v>2125</v>
      </c>
      <c r="J222" s="38">
        <v>0</v>
      </c>
      <c r="K222" s="38">
        <v>2125</v>
      </c>
      <c r="L222" s="52">
        <v>0</v>
      </c>
      <c r="M222" s="52">
        <v>0</v>
      </c>
      <c r="N222" s="52">
        <v>0</v>
      </c>
      <c r="O222" s="52">
        <v>19044631.654418357</v>
      </c>
      <c r="P222" s="52">
        <f t="shared" si="12"/>
        <v>19044631.654418357</v>
      </c>
      <c r="Q222" s="28" t="s">
        <v>69</v>
      </c>
      <c r="R222" s="28" t="s">
        <v>104</v>
      </c>
      <c r="S222" s="28" t="s">
        <v>460</v>
      </c>
      <c r="T222" s="20"/>
    </row>
    <row r="223" spans="1:20" s="33" customFormat="1" ht="81" x14ac:dyDescent="0.3">
      <c r="A223" s="35" t="s">
        <v>640</v>
      </c>
      <c r="B223" s="35" t="s">
        <v>641</v>
      </c>
      <c r="C223" s="35" t="s">
        <v>647</v>
      </c>
      <c r="D223" s="35" t="s">
        <v>18</v>
      </c>
      <c r="E223" s="35" t="s">
        <v>413</v>
      </c>
      <c r="F223" s="35" t="s">
        <v>27</v>
      </c>
      <c r="G223" s="35" t="s">
        <v>549</v>
      </c>
      <c r="H223" s="35" t="s">
        <v>444</v>
      </c>
      <c r="I223" s="38">
        <f>K223+J223</f>
        <v>9653</v>
      </c>
      <c r="J223" s="38">
        <v>0</v>
      </c>
      <c r="K223" s="38">
        <v>9653</v>
      </c>
      <c r="L223" s="52">
        <v>0</v>
      </c>
      <c r="M223" s="52">
        <v>0</v>
      </c>
      <c r="N223" s="52">
        <v>0</v>
      </c>
      <c r="O223" s="52">
        <v>86511919.698870763</v>
      </c>
      <c r="P223" s="52">
        <f t="shared" si="12"/>
        <v>86511919.698870763</v>
      </c>
      <c r="Q223" s="28" t="s">
        <v>69</v>
      </c>
      <c r="R223" s="28" t="s">
        <v>104</v>
      </c>
      <c r="S223" s="28" t="s">
        <v>460</v>
      </c>
      <c r="T223" s="20"/>
    </row>
    <row r="224" spans="1:20" s="33" customFormat="1" ht="81" x14ac:dyDescent="0.3">
      <c r="A224" s="35" t="s">
        <v>640</v>
      </c>
      <c r="B224" s="35" t="s">
        <v>641</v>
      </c>
      <c r="C224" s="35" t="s">
        <v>647</v>
      </c>
      <c r="D224" s="35" t="s">
        <v>18</v>
      </c>
      <c r="E224" s="35" t="s">
        <v>413</v>
      </c>
      <c r="F224" s="35" t="s">
        <v>27</v>
      </c>
      <c r="G224" s="35" t="s">
        <v>549</v>
      </c>
      <c r="H224" s="35" t="s">
        <v>444</v>
      </c>
      <c r="I224" s="38">
        <f>K224+J224</f>
        <v>152</v>
      </c>
      <c r="J224" s="38">
        <v>152</v>
      </c>
      <c r="K224" s="38">
        <v>0</v>
      </c>
      <c r="L224" s="52">
        <v>0</v>
      </c>
      <c r="M224" s="52">
        <v>0</v>
      </c>
      <c r="N224" s="52">
        <v>0</v>
      </c>
      <c r="O224" s="52">
        <v>1362251.2995160422</v>
      </c>
      <c r="P224" s="52">
        <f t="shared" si="12"/>
        <v>1362251.2995160422</v>
      </c>
      <c r="Q224" s="28" t="s">
        <v>69</v>
      </c>
      <c r="R224" s="28" t="s">
        <v>104</v>
      </c>
      <c r="S224" s="28" t="s">
        <v>460</v>
      </c>
      <c r="T224" s="20"/>
    </row>
    <row r="225" spans="1:20" s="33" customFormat="1" ht="67.5" x14ac:dyDescent="0.3">
      <c r="A225" s="35" t="s">
        <v>640</v>
      </c>
      <c r="B225" s="35" t="s">
        <v>641</v>
      </c>
      <c r="C225" s="35" t="s">
        <v>647</v>
      </c>
      <c r="D225" s="35" t="s">
        <v>18</v>
      </c>
      <c r="E225" s="35" t="s">
        <v>413</v>
      </c>
      <c r="F225" s="35" t="s">
        <v>418</v>
      </c>
      <c r="G225" s="35" t="s">
        <v>621</v>
      </c>
      <c r="H225" s="35" t="s">
        <v>445</v>
      </c>
      <c r="I225" s="38">
        <f>K225+J225</f>
        <v>2700</v>
      </c>
      <c r="J225" s="38">
        <v>0</v>
      </c>
      <c r="K225" s="38">
        <v>2700</v>
      </c>
      <c r="L225" s="52">
        <v>0</v>
      </c>
      <c r="M225" s="52">
        <v>0</v>
      </c>
      <c r="N225" s="52">
        <v>0</v>
      </c>
      <c r="O225" s="52">
        <v>24197884.925613906</v>
      </c>
      <c r="P225" s="52">
        <f t="shared" si="12"/>
        <v>24197884.925613906</v>
      </c>
      <c r="Q225" s="28" t="s">
        <v>69</v>
      </c>
      <c r="R225" s="28" t="s">
        <v>104</v>
      </c>
      <c r="S225" s="28" t="s">
        <v>460</v>
      </c>
      <c r="T225" s="20"/>
    </row>
    <row r="226" spans="1:20" s="33" customFormat="1" ht="67.5" x14ac:dyDescent="0.3">
      <c r="A226" s="35" t="s">
        <v>640</v>
      </c>
      <c r="B226" s="35" t="s">
        <v>641</v>
      </c>
      <c r="C226" s="35" t="s">
        <v>647</v>
      </c>
      <c r="D226" s="35" t="s">
        <v>18</v>
      </c>
      <c r="E226" s="35" t="s">
        <v>413</v>
      </c>
      <c r="F226" s="35" t="s">
        <v>28</v>
      </c>
      <c r="G226" s="35" t="s">
        <v>572</v>
      </c>
      <c r="H226" s="35" t="s">
        <v>446</v>
      </c>
      <c r="I226" s="38">
        <f>K226+J226</f>
        <v>1705</v>
      </c>
      <c r="J226" s="38">
        <v>0</v>
      </c>
      <c r="K226" s="38">
        <v>1705</v>
      </c>
      <c r="L226" s="52">
        <v>0</v>
      </c>
      <c r="M226" s="52">
        <v>0</v>
      </c>
      <c r="N226" s="52">
        <v>0</v>
      </c>
      <c r="O226" s="52">
        <v>0</v>
      </c>
      <c r="P226" s="52">
        <f t="shared" si="12"/>
        <v>0</v>
      </c>
      <c r="Q226" s="28" t="s">
        <v>69</v>
      </c>
      <c r="R226" s="28" t="s">
        <v>77</v>
      </c>
      <c r="S226" s="28" t="s">
        <v>76</v>
      </c>
      <c r="T226" s="20"/>
    </row>
    <row r="227" spans="1:20" s="33" customFormat="1" ht="67.5" x14ac:dyDescent="0.3">
      <c r="A227" s="35" t="s">
        <v>640</v>
      </c>
      <c r="B227" s="35" t="s">
        <v>641</v>
      </c>
      <c r="C227" s="35" t="s">
        <v>647</v>
      </c>
      <c r="D227" s="35" t="s">
        <v>18</v>
      </c>
      <c r="E227" s="35" t="s">
        <v>413</v>
      </c>
      <c r="F227" s="35" t="s">
        <v>419</v>
      </c>
      <c r="G227" s="35" t="s">
        <v>555</v>
      </c>
      <c r="H227" s="35" t="s">
        <v>446</v>
      </c>
      <c r="I227" s="38">
        <f>J227+K227</f>
        <v>161</v>
      </c>
      <c r="J227" s="38">
        <f>42+16+75+28</f>
        <v>161</v>
      </c>
      <c r="K227" s="38">
        <v>0</v>
      </c>
      <c r="L227" s="52">
        <v>86501260.149300009</v>
      </c>
      <c r="M227" s="52">
        <v>121522120</v>
      </c>
      <c r="N227" s="52">
        <v>0</v>
      </c>
      <c r="O227" s="52">
        <v>1699524758.6559</v>
      </c>
      <c r="P227" s="52">
        <f t="shared" si="12"/>
        <v>1786026018.8052001</v>
      </c>
      <c r="Q227" s="28" t="s">
        <v>69</v>
      </c>
      <c r="R227" s="28" t="s">
        <v>77</v>
      </c>
      <c r="S227" s="28" t="s">
        <v>76</v>
      </c>
      <c r="T227" s="20"/>
    </row>
    <row r="228" spans="1:20" s="33" customFormat="1" ht="67.5" x14ac:dyDescent="0.3">
      <c r="A228" s="35" t="s">
        <v>640</v>
      </c>
      <c r="B228" s="35" t="s">
        <v>641</v>
      </c>
      <c r="C228" s="35" t="s">
        <v>647</v>
      </c>
      <c r="D228" s="35" t="s">
        <v>18</v>
      </c>
      <c r="E228" s="35" t="s">
        <v>413</v>
      </c>
      <c r="F228" s="35" t="s">
        <v>420</v>
      </c>
      <c r="G228" s="35" t="s">
        <v>622</v>
      </c>
      <c r="H228" s="35" t="s">
        <v>446</v>
      </c>
      <c r="I228" s="38">
        <f>J228+K228</f>
        <v>1705</v>
      </c>
      <c r="J228" s="38">
        <v>0</v>
      </c>
      <c r="K228" s="38">
        <v>1705</v>
      </c>
      <c r="L228" s="52">
        <v>0</v>
      </c>
      <c r="M228" s="52">
        <v>0</v>
      </c>
      <c r="N228" s="52">
        <v>0</v>
      </c>
      <c r="O228" s="52">
        <v>0</v>
      </c>
      <c r="P228" s="52">
        <f t="shared" si="12"/>
        <v>0</v>
      </c>
      <c r="Q228" s="28" t="s">
        <v>82</v>
      </c>
      <c r="R228" s="28" t="s">
        <v>82</v>
      </c>
      <c r="S228" s="28" t="s">
        <v>82</v>
      </c>
      <c r="T228" s="20"/>
    </row>
    <row r="229" spans="1:20" s="33" customFormat="1" ht="67.5" x14ac:dyDescent="0.3">
      <c r="A229" s="35" t="s">
        <v>640</v>
      </c>
      <c r="B229" s="35" t="s">
        <v>641</v>
      </c>
      <c r="C229" s="35" t="s">
        <v>647</v>
      </c>
      <c r="D229" s="35" t="s">
        <v>18</v>
      </c>
      <c r="E229" s="35" t="s">
        <v>413</v>
      </c>
      <c r="F229" s="35" t="s">
        <v>421</v>
      </c>
      <c r="G229" s="35" t="s">
        <v>623</v>
      </c>
      <c r="H229" s="35" t="s">
        <v>447</v>
      </c>
      <c r="I229" s="38">
        <f>J229+K229</f>
        <v>225</v>
      </c>
      <c r="J229" s="38">
        <v>0</v>
      </c>
      <c r="K229" s="38">
        <v>225</v>
      </c>
      <c r="L229" s="52">
        <v>0</v>
      </c>
      <c r="M229" s="52">
        <v>0</v>
      </c>
      <c r="N229" s="52">
        <v>0</v>
      </c>
      <c r="O229" s="52">
        <v>0</v>
      </c>
      <c r="P229" s="52">
        <f t="shared" si="12"/>
        <v>0</v>
      </c>
      <c r="Q229" s="28" t="s">
        <v>82</v>
      </c>
      <c r="R229" s="28" t="s">
        <v>82</v>
      </c>
      <c r="S229" s="28" t="s">
        <v>82</v>
      </c>
      <c r="T229" s="20"/>
    </row>
    <row r="230" spans="1:20" s="33" customFormat="1" ht="94.5" x14ac:dyDescent="0.3">
      <c r="A230" s="35" t="s">
        <v>640</v>
      </c>
      <c r="B230" s="35" t="s">
        <v>641</v>
      </c>
      <c r="C230" s="35" t="s">
        <v>647</v>
      </c>
      <c r="D230" s="35" t="s">
        <v>18</v>
      </c>
      <c r="E230" s="35" t="s">
        <v>413</v>
      </c>
      <c r="F230" s="35" t="s">
        <v>422</v>
      </c>
      <c r="G230" s="35" t="s">
        <v>624</v>
      </c>
      <c r="H230" s="35" t="s">
        <v>448</v>
      </c>
      <c r="I230" s="38">
        <v>7735</v>
      </c>
      <c r="J230" s="38">
        <v>0</v>
      </c>
      <c r="K230" s="38">
        <v>7735</v>
      </c>
      <c r="L230" s="52">
        <v>0</v>
      </c>
      <c r="M230" s="52">
        <v>0</v>
      </c>
      <c r="N230" s="52">
        <v>0</v>
      </c>
      <c r="O230" s="52">
        <v>0</v>
      </c>
      <c r="P230" s="52">
        <f t="shared" si="12"/>
        <v>0</v>
      </c>
      <c r="Q230" s="28" t="s">
        <v>82</v>
      </c>
      <c r="R230" s="28" t="s">
        <v>82</v>
      </c>
      <c r="S230" s="28" t="s">
        <v>82</v>
      </c>
      <c r="T230" s="20"/>
    </row>
    <row r="231" spans="1:20" s="33" customFormat="1" ht="67.5" x14ac:dyDescent="0.3">
      <c r="A231" s="35" t="s">
        <v>640</v>
      </c>
      <c r="B231" s="35" t="s">
        <v>641</v>
      </c>
      <c r="C231" s="35" t="s">
        <v>648</v>
      </c>
      <c r="D231" s="35" t="s">
        <v>18</v>
      </c>
      <c r="E231" s="35" t="s">
        <v>413</v>
      </c>
      <c r="F231" s="35" t="s">
        <v>423</v>
      </c>
      <c r="G231" s="35" t="s">
        <v>625</v>
      </c>
      <c r="H231" s="35" t="s">
        <v>449</v>
      </c>
      <c r="I231" s="38">
        <f>J231+K231</f>
        <v>21</v>
      </c>
      <c r="J231" s="38">
        <v>16</v>
      </c>
      <c r="K231" s="38">
        <v>5</v>
      </c>
      <c r="L231" s="52">
        <v>234160056</v>
      </c>
      <c r="M231" s="52">
        <v>231392000</v>
      </c>
      <c r="N231" s="52">
        <v>0</v>
      </c>
      <c r="O231" s="52">
        <v>0</v>
      </c>
      <c r="P231" s="52">
        <f t="shared" si="12"/>
        <v>234160056</v>
      </c>
      <c r="Q231" s="28" t="s">
        <v>69</v>
      </c>
      <c r="R231" s="28" t="s">
        <v>104</v>
      </c>
      <c r="S231" s="28" t="s">
        <v>459</v>
      </c>
      <c r="T231" s="20"/>
    </row>
    <row r="232" spans="1:20" s="33" customFormat="1" ht="67.5" x14ac:dyDescent="0.3">
      <c r="A232" s="35" t="s">
        <v>640</v>
      </c>
      <c r="B232" s="35" t="s">
        <v>641</v>
      </c>
      <c r="C232" s="35" t="s">
        <v>648</v>
      </c>
      <c r="D232" s="35" t="s">
        <v>18</v>
      </c>
      <c r="E232" s="35" t="s">
        <v>413</v>
      </c>
      <c r="F232" s="35" t="s">
        <v>424</v>
      </c>
      <c r="G232" s="35" t="s">
        <v>626</v>
      </c>
      <c r="H232" s="35" t="s">
        <v>449</v>
      </c>
      <c r="I232" s="38">
        <f>J232+K232</f>
        <v>48</v>
      </c>
      <c r="J232" s="38">
        <v>12</v>
      </c>
      <c r="K232" s="38">
        <f>36</f>
        <v>36</v>
      </c>
      <c r="L232" s="52">
        <v>27241812</v>
      </c>
      <c r="M232" s="52">
        <v>16858560</v>
      </c>
      <c r="N232" s="52">
        <v>0</v>
      </c>
      <c r="O232" s="52">
        <v>0</v>
      </c>
      <c r="P232" s="52">
        <f t="shared" si="12"/>
        <v>27241812</v>
      </c>
      <c r="Q232" s="28" t="s">
        <v>69</v>
      </c>
      <c r="R232" s="28" t="s">
        <v>104</v>
      </c>
      <c r="S232" s="28" t="s">
        <v>459</v>
      </c>
      <c r="T232" s="20"/>
    </row>
    <row r="233" spans="1:20" s="33" customFormat="1" ht="67.5" x14ac:dyDescent="0.3">
      <c r="A233" s="35" t="s">
        <v>640</v>
      </c>
      <c r="B233" s="35" t="s">
        <v>641</v>
      </c>
      <c r="C233" s="35" t="s">
        <v>647</v>
      </c>
      <c r="D233" s="35" t="s">
        <v>18</v>
      </c>
      <c r="E233" s="35" t="s">
        <v>413</v>
      </c>
      <c r="F233" s="35" t="s">
        <v>425</v>
      </c>
      <c r="G233" s="35" t="s">
        <v>627</v>
      </c>
      <c r="H233" s="35" t="s">
        <v>446</v>
      </c>
      <c r="I233" s="38">
        <f>J233+K233</f>
        <v>200</v>
      </c>
      <c r="J233" s="38">
        <v>0</v>
      </c>
      <c r="K233" s="38">
        <v>200</v>
      </c>
      <c r="L233" s="52">
        <v>0</v>
      </c>
      <c r="M233" s="52">
        <v>0</v>
      </c>
      <c r="N233" s="52">
        <v>0</v>
      </c>
      <c r="O233" s="52">
        <v>0</v>
      </c>
      <c r="P233" s="52">
        <f t="shared" si="12"/>
        <v>0</v>
      </c>
      <c r="Q233" s="28" t="s">
        <v>82</v>
      </c>
      <c r="R233" s="28" t="s">
        <v>82</v>
      </c>
      <c r="S233" s="28" t="s">
        <v>82</v>
      </c>
      <c r="T233" s="20"/>
    </row>
    <row r="234" spans="1:20" s="33" customFormat="1" ht="81" x14ac:dyDescent="0.3">
      <c r="A234" s="35" t="s">
        <v>640</v>
      </c>
      <c r="B234" s="35" t="s">
        <v>641</v>
      </c>
      <c r="C234" s="35" t="s">
        <v>647</v>
      </c>
      <c r="D234" s="35" t="s">
        <v>18</v>
      </c>
      <c r="E234" s="35" t="s">
        <v>413</v>
      </c>
      <c r="F234" s="35" t="s">
        <v>426</v>
      </c>
      <c r="G234" s="35" t="s">
        <v>628</v>
      </c>
      <c r="H234" s="35" t="s">
        <v>450</v>
      </c>
      <c r="I234" s="38">
        <v>4000</v>
      </c>
      <c r="J234" s="38">
        <v>0</v>
      </c>
      <c r="K234" s="38">
        <v>4000</v>
      </c>
      <c r="L234" s="52">
        <v>0</v>
      </c>
      <c r="M234" s="52">
        <v>0</v>
      </c>
      <c r="N234" s="52">
        <v>0</v>
      </c>
      <c r="O234" s="52">
        <v>0</v>
      </c>
      <c r="P234" s="52">
        <f t="shared" si="12"/>
        <v>0</v>
      </c>
      <c r="Q234" s="28" t="s">
        <v>82</v>
      </c>
      <c r="R234" s="28" t="s">
        <v>82</v>
      </c>
      <c r="S234" s="28" t="s">
        <v>82</v>
      </c>
      <c r="T234" s="20"/>
    </row>
    <row r="235" spans="1:20" s="33" customFormat="1" ht="67.5" x14ac:dyDescent="0.3">
      <c r="A235" s="35" t="s">
        <v>640</v>
      </c>
      <c r="B235" s="35" t="s">
        <v>641</v>
      </c>
      <c r="C235" s="35" t="s">
        <v>647</v>
      </c>
      <c r="D235" s="35" t="s">
        <v>18</v>
      </c>
      <c r="E235" s="35" t="s">
        <v>413</v>
      </c>
      <c r="F235" s="35" t="s">
        <v>427</v>
      </c>
      <c r="G235" s="35" t="s">
        <v>628</v>
      </c>
      <c r="H235" s="35" t="s">
        <v>451</v>
      </c>
      <c r="I235" s="38">
        <f>J235+K235</f>
        <v>580</v>
      </c>
      <c r="J235" s="38">
        <v>0</v>
      </c>
      <c r="K235" s="38">
        <v>580</v>
      </c>
      <c r="L235" s="52">
        <v>0</v>
      </c>
      <c r="M235" s="52">
        <v>0</v>
      </c>
      <c r="N235" s="52">
        <v>0</v>
      </c>
      <c r="O235" s="52">
        <v>0</v>
      </c>
      <c r="P235" s="52">
        <f t="shared" si="12"/>
        <v>0</v>
      </c>
      <c r="Q235" s="28" t="s">
        <v>82</v>
      </c>
      <c r="R235" s="28" t="s">
        <v>82</v>
      </c>
      <c r="S235" s="28" t="s">
        <v>82</v>
      </c>
      <c r="T235" s="20"/>
    </row>
    <row r="236" spans="1:20" s="33" customFormat="1" ht="81" x14ac:dyDescent="0.3">
      <c r="A236" s="35" t="s">
        <v>640</v>
      </c>
      <c r="B236" s="35" t="s">
        <v>641</v>
      </c>
      <c r="C236" s="35" t="s">
        <v>648</v>
      </c>
      <c r="D236" s="35" t="s">
        <v>18</v>
      </c>
      <c r="E236" s="35" t="s">
        <v>413</v>
      </c>
      <c r="F236" s="35" t="s">
        <v>428</v>
      </c>
      <c r="G236" s="35" t="s">
        <v>629</v>
      </c>
      <c r="H236" s="35" t="s">
        <v>452</v>
      </c>
      <c r="I236" s="38">
        <v>6500</v>
      </c>
      <c r="J236" s="38">
        <v>0</v>
      </c>
      <c r="K236" s="38">
        <v>6500</v>
      </c>
      <c r="L236" s="52">
        <v>0</v>
      </c>
      <c r="M236" s="52">
        <v>0</v>
      </c>
      <c r="N236" s="52">
        <v>125276200</v>
      </c>
      <c r="O236" s="52">
        <v>120000000</v>
      </c>
      <c r="P236" s="52">
        <f t="shared" si="12"/>
        <v>245276200</v>
      </c>
      <c r="Q236" s="28" t="s">
        <v>69</v>
      </c>
      <c r="R236" s="28" t="s">
        <v>75</v>
      </c>
      <c r="S236" s="28" t="s">
        <v>103</v>
      </c>
      <c r="T236" s="20"/>
    </row>
    <row r="237" spans="1:20" s="33" customFormat="1" ht="67.5" x14ac:dyDescent="0.3">
      <c r="A237" s="35" t="s">
        <v>640</v>
      </c>
      <c r="B237" s="35" t="s">
        <v>641</v>
      </c>
      <c r="C237" s="35" t="s">
        <v>648</v>
      </c>
      <c r="D237" s="35" t="s">
        <v>18</v>
      </c>
      <c r="E237" s="35" t="s">
        <v>413</v>
      </c>
      <c r="F237" s="35" t="s">
        <v>429</v>
      </c>
      <c r="G237" s="35" t="s">
        <v>630</v>
      </c>
      <c r="H237" s="35" t="s">
        <v>453</v>
      </c>
      <c r="I237" s="38">
        <f>J237+K237</f>
        <v>9</v>
      </c>
      <c r="J237" s="38">
        <v>9</v>
      </c>
      <c r="K237" s="38">
        <v>0</v>
      </c>
      <c r="L237" s="52">
        <v>11350755</v>
      </c>
      <c r="M237" s="52">
        <v>12643920</v>
      </c>
      <c r="N237" s="52">
        <v>0</v>
      </c>
      <c r="O237" s="52">
        <v>0</v>
      </c>
      <c r="P237" s="52">
        <f t="shared" si="12"/>
        <v>11350755</v>
      </c>
      <c r="Q237" s="28" t="s">
        <v>69</v>
      </c>
      <c r="R237" s="28" t="s">
        <v>75</v>
      </c>
      <c r="S237" s="28" t="s">
        <v>635</v>
      </c>
      <c r="T237" s="20"/>
    </row>
    <row r="238" spans="1:20" s="33" customFormat="1" ht="67.5" x14ac:dyDescent="0.3">
      <c r="A238" s="35" t="s">
        <v>640</v>
      </c>
      <c r="B238" s="35" t="s">
        <v>641</v>
      </c>
      <c r="C238" s="35" t="s">
        <v>647</v>
      </c>
      <c r="D238" s="35" t="s">
        <v>18</v>
      </c>
      <c r="E238" s="35" t="s">
        <v>413</v>
      </c>
      <c r="F238" s="35" t="s">
        <v>430</v>
      </c>
      <c r="G238" s="35" t="s">
        <v>631</v>
      </c>
      <c r="H238" s="35" t="s">
        <v>454</v>
      </c>
      <c r="I238" s="38">
        <f>J238+K238</f>
        <v>10</v>
      </c>
      <c r="J238" s="38">
        <v>0</v>
      </c>
      <c r="K238" s="38">
        <v>10</v>
      </c>
      <c r="L238" s="52">
        <v>0</v>
      </c>
      <c r="M238" s="52">
        <v>0</v>
      </c>
      <c r="N238" s="52">
        <v>0</v>
      </c>
      <c r="O238" s="52">
        <v>0</v>
      </c>
      <c r="P238" s="52">
        <f t="shared" si="12"/>
        <v>0</v>
      </c>
      <c r="Q238" s="28" t="s">
        <v>82</v>
      </c>
      <c r="R238" s="28" t="s">
        <v>82</v>
      </c>
      <c r="S238" s="28" t="s">
        <v>82</v>
      </c>
      <c r="T238" s="20"/>
    </row>
    <row r="239" spans="1:20" s="33" customFormat="1" ht="67.5" x14ac:dyDescent="0.3">
      <c r="A239" s="35" t="s">
        <v>640</v>
      </c>
      <c r="B239" s="35" t="s">
        <v>641</v>
      </c>
      <c r="C239" s="35" t="s">
        <v>648</v>
      </c>
      <c r="D239" s="35" t="s">
        <v>18</v>
      </c>
      <c r="E239" s="35" t="s">
        <v>413</v>
      </c>
      <c r="F239" s="35" t="s">
        <v>431</v>
      </c>
      <c r="G239" s="35" t="s">
        <v>632</v>
      </c>
      <c r="H239" s="35" t="s">
        <v>455</v>
      </c>
      <c r="I239" s="38">
        <f>J239+K239</f>
        <v>4250</v>
      </c>
      <c r="J239" s="38">
        <v>0</v>
      </c>
      <c r="K239" s="38">
        <v>4250</v>
      </c>
      <c r="L239" s="52">
        <v>0</v>
      </c>
      <c r="M239" s="52">
        <v>0</v>
      </c>
      <c r="N239" s="52">
        <v>0</v>
      </c>
      <c r="O239" s="52">
        <v>0</v>
      </c>
      <c r="P239" s="52">
        <f t="shared" si="12"/>
        <v>0</v>
      </c>
      <c r="Q239" s="28" t="s">
        <v>82</v>
      </c>
      <c r="R239" s="28" t="s">
        <v>82</v>
      </c>
      <c r="S239" s="28" t="s">
        <v>82</v>
      </c>
      <c r="T239" s="20"/>
    </row>
    <row r="240" spans="1:20" s="33" customFormat="1" ht="67.5" x14ac:dyDescent="0.3">
      <c r="A240" s="35" t="s">
        <v>640</v>
      </c>
      <c r="B240" s="35" t="s">
        <v>641</v>
      </c>
      <c r="C240" s="35" t="s">
        <v>648</v>
      </c>
      <c r="D240" s="35" t="s">
        <v>18</v>
      </c>
      <c r="E240" s="35" t="s">
        <v>413</v>
      </c>
      <c r="F240" s="35" t="s">
        <v>432</v>
      </c>
      <c r="G240" s="35" t="s">
        <v>633</v>
      </c>
      <c r="H240" s="35" t="s">
        <v>456</v>
      </c>
      <c r="I240" s="38">
        <v>12</v>
      </c>
      <c r="J240" s="38">
        <v>0</v>
      </c>
      <c r="K240" s="38">
        <v>12</v>
      </c>
      <c r="L240" s="52">
        <v>0</v>
      </c>
      <c r="M240" s="52">
        <v>0</v>
      </c>
      <c r="N240" s="52">
        <v>0</v>
      </c>
      <c r="O240" s="52">
        <v>0</v>
      </c>
      <c r="P240" s="52">
        <f t="shared" si="12"/>
        <v>0</v>
      </c>
      <c r="Q240" s="28" t="s">
        <v>82</v>
      </c>
      <c r="R240" s="28" t="s">
        <v>82</v>
      </c>
      <c r="S240" s="28" t="s">
        <v>82</v>
      </c>
      <c r="T240" s="20"/>
    </row>
    <row r="241" spans="1:20" s="7" customFormat="1" ht="81" x14ac:dyDescent="0.3">
      <c r="A241" s="37" t="s">
        <v>645</v>
      </c>
      <c r="B241" s="37" t="s">
        <v>646</v>
      </c>
      <c r="C241" s="35" t="s">
        <v>649</v>
      </c>
      <c r="D241" s="35" t="s">
        <v>19</v>
      </c>
      <c r="E241" s="36" t="s">
        <v>413</v>
      </c>
      <c r="F241" s="35" t="s">
        <v>42</v>
      </c>
      <c r="G241" s="35" t="s">
        <v>436</v>
      </c>
      <c r="H241" s="35" t="s">
        <v>65</v>
      </c>
      <c r="I241" s="46">
        <v>1</v>
      </c>
      <c r="J241" s="46">
        <v>0</v>
      </c>
      <c r="K241" s="46">
        <v>1</v>
      </c>
      <c r="L241" s="53">
        <v>0</v>
      </c>
      <c r="M241" s="53">
        <v>0</v>
      </c>
      <c r="N241" s="53">
        <v>0</v>
      </c>
      <c r="O241" s="53">
        <v>0</v>
      </c>
      <c r="P241" s="53">
        <f t="shared" si="12"/>
        <v>0</v>
      </c>
      <c r="Q241" s="28" t="s">
        <v>82</v>
      </c>
      <c r="R241" s="28" t="s">
        <v>82</v>
      </c>
      <c r="S241" s="28" t="s">
        <v>82</v>
      </c>
      <c r="T241" s="20"/>
    </row>
    <row r="242" spans="1:20" s="7" customFormat="1" ht="54" x14ac:dyDescent="0.3">
      <c r="A242" s="37" t="s">
        <v>642</v>
      </c>
      <c r="B242" s="37" t="s">
        <v>643</v>
      </c>
      <c r="C242" s="35" t="s">
        <v>650</v>
      </c>
      <c r="D242" s="36" t="s">
        <v>20</v>
      </c>
      <c r="E242" s="36" t="s">
        <v>413</v>
      </c>
      <c r="F242" s="35" t="s">
        <v>43</v>
      </c>
      <c r="G242" s="35" t="s">
        <v>479</v>
      </c>
      <c r="H242" s="35" t="s">
        <v>66</v>
      </c>
      <c r="I242" s="31">
        <v>9795286028.2236881</v>
      </c>
      <c r="J242" s="31">
        <v>0</v>
      </c>
      <c r="K242" s="31">
        <v>9795286028.2236881</v>
      </c>
      <c r="L242" s="53">
        <v>0</v>
      </c>
      <c r="M242" s="53">
        <v>0</v>
      </c>
      <c r="N242" s="53">
        <v>0</v>
      </c>
      <c r="O242" s="53">
        <v>0</v>
      </c>
      <c r="P242" s="53">
        <f t="shared" si="12"/>
        <v>0</v>
      </c>
      <c r="Q242" s="28" t="s">
        <v>82</v>
      </c>
      <c r="R242" s="28" t="s">
        <v>82</v>
      </c>
      <c r="S242" s="28" t="s">
        <v>82</v>
      </c>
      <c r="T242" s="20"/>
    </row>
    <row r="243" spans="1:20" s="33" customFormat="1" ht="81" x14ac:dyDescent="0.3">
      <c r="A243" s="35" t="s">
        <v>640</v>
      </c>
      <c r="B243" s="35" t="s">
        <v>641</v>
      </c>
      <c r="C243" s="35" t="s">
        <v>648</v>
      </c>
      <c r="D243" s="35" t="s">
        <v>18</v>
      </c>
      <c r="E243" s="35" t="s">
        <v>413</v>
      </c>
      <c r="F243" s="35" t="s">
        <v>433</v>
      </c>
      <c r="G243" s="35" t="s">
        <v>628</v>
      </c>
      <c r="H243" s="35" t="s">
        <v>457</v>
      </c>
      <c r="I243" s="38">
        <v>21</v>
      </c>
      <c r="J243" s="38">
        <v>0</v>
      </c>
      <c r="K243" s="38">
        <v>21</v>
      </c>
      <c r="L243" s="52">
        <v>0</v>
      </c>
      <c r="M243" s="52">
        <v>0</v>
      </c>
      <c r="N243" s="52">
        <v>0</v>
      </c>
      <c r="O243" s="52">
        <v>0</v>
      </c>
      <c r="P243" s="52">
        <f t="shared" si="12"/>
        <v>0</v>
      </c>
      <c r="Q243" s="28" t="s">
        <v>82</v>
      </c>
      <c r="R243" s="28" t="s">
        <v>82</v>
      </c>
      <c r="S243" s="28" t="s">
        <v>82</v>
      </c>
      <c r="T243" s="20"/>
    </row>
    <row r="244" spans="1:20" s="33" customFormat="1" ht="94.5" x14ac:dyDescent="0.3">
      <c r="A244" s="35" t="s">
        <v>640</v>
      </c>
      <c r="B244" s="35" t="s">
        <v>641</v>
      </c>
      <c r="C244" s="35" t="s">
        <v>648</v>
      </c>
      <c r="D244" s="35" t="s">
        <v>18</v>
      </c>
      <c r="E244" s="35" t="s">
        <v>413</v>
      </c>
      <c r="F244" s="35" t="s">
        <v>434</v>
      </c>
      <c r="G244" s="35" t="s">
        <v>634</v>
      </c>
      <c r="H244" s="35" t="s">
        <v>457</v>
      </c>
      <c r="I244" s="46">
        <v>1</v>
      </c>
      <c r="J244" s="38">
        <v>0</v>
      </c>
      <c r="K244" s="46">
        <v>1</v>
      </c>
      <c r="L244" s="52">
        <v>0</v>
      </c>
      <c r="M244" s="52">
        <v>0</v>
      </c>
      <c r="N244" s="52">
        <v>0</v>
      </c>
      <c r="O244" s="52">
        <v>0</v>
      </c>
      <c r="P244" s="52">
        <f t="shared" si="12"/>
        <v>0</v>
      </c>
      <c r="Q244" s="28" t="s">
        <v>82</v>
      </c>
      <c r="R244" s="28" t="s">
        <v>82</v>
      </c>
      <c r="S244" s="28" t="s">
        <v>82</v>
      </c>
      <c r="T244" s="20"/>
    </row>
    <row r="245" spans="1:20" s="2" customFormat="1" ht="13.5" x14ac:dyDescent="0.3">
      <c r="F245" s="8"/>
      <c r="G245" s="8"/>
      <c r="L245" s="9"/>
      <c r="M245" s="9"/>
      <c r="N245" s="9"/>
      <c r="O245" s="9"/>
      <c r="P245" s="9"/>
      <c r="Q245" s="9"/>
      <c r="R245" s="9"/>
      <c r="S245" s="9"/>
      <c r="T245" s="9"/>
    </row>
    <row r="246" spans="1:20" s="2" customFormat="1" ht="13.5" x14ac:dyDescent="0.3">
      <c r="F246" s="8"/>
      <c r="G246" s="8"/>
      <c r="L246" s="9"/>
      <c r="M246" s="9"/>
      <c r="N246" s="9"/>
      <c r="O246" s="9"/>
      <c r="P246" s="9"/>
      <c r="Q246" s="9"/>
      <c r="R246" s="9"/>
      <c r="S246" s="9"/>
      <c r="T246" s="9"/>
    </row>
    <row r="247" spans="1:20" s="2" customFormat="1" ht="13.5" x14ac:dyDescent="0.3">
      <c r="F247" s="8"/>
      <c r="G247" s="8"/>
      <c r="L247" s="9"/>
      <c r="M247" s="9"/>
      <c r="N247" s="9"/>
      <c r="O247" s="9"/>
      <c r="P247" s="9"/>
      <c r="Q247" s="9"/>
      <c r="R247" s="9"/>
      <c r="S247" s="9"/>
      <c r="T247" s="9"/>
    </row>
    <row r="248" spans="1:20" s="2" customFormat="1" ht="13.5" x14ac:dyDescent="0.3">
      <c r="F248" s="8"/>
      <c r="G248" s="8"/>
      <c r="L248" s="9"/>
      <c r="M248" s="9"/>
      <c r="N248" s="9"/>
      <c r="O248" s="9"/>
      <c r="P248" s="9"/>
      <c r="Q248" s="9"/>
      <c r="R248" s="9"/>
      <c r="S248" s="9"/>
      <c r="T248" s="9"/>
    </row>
    <row r="249" spans="1:20" s="2" customFormat="1" ht="13.5" x14ac:dyDescent="0.3">
      <c r="F249" s="8"/>
      <c r="G249" s="8"/>
      <c r="L249" s="9"/>
      <c r="M249" s="9"/>
      <c r="N249" s="9"/>
      <c r="O249" s="9"/>
      <c r="P249" s="9"/>
      <c r="Q249" s="9"/>
      <c r="R249" s="9"/>
      <c r="S249" s="9"/>
      <c r="T249" s="9"/>
    </row>
    <row r="250" spans="1:20" s="2" customFormat="1" ht="13.5" x14ac:dyDescent="0.3">
      <c r="F250" s="8"/>
      <c r="G250" s="8"/>
      <c r="L250" s="9"/>
      <c r="M250" s="9"/>
      <c r="N250" s="9"/>
      <c r="O250" s="9"/>
      <c r="P250" s="9"/>
      <c r="Q250" s="9"/>
      <c r="R250" s="9"/>
      <c r="S250" s="9"/>
      <c r="T250" s="9"/>
    </row>
    <row r="251" spans="1:20" s="2" customFormat="1" ht="13.5" x14ac:dyDescent="0.3">
      <c r="F251" s="8"/>
      <c r="G251" s="8"/>
      <c r="L251" s="9"/>
      <c r="M251" s="9"/>
      <c r="N251" s="9"/>
      <c r="O251" s="9"/>
      <c r="P251" s="9"/>
      <c r="Q251" s="9"/>
      <c r="R251" s="9"/>
      <c r="S251" s="9"/>
      <c r="T251" s="9"/>
    </row>
    <row r="252" spans="1:20" s="2" customFormat="1" ht="13.5" x14ac:dyDescent="0.3">
      <c r="F252" s="8"/>
      <c r="G252" s="8"/>
      <c r="L252" s="9"/>
      <c r="M252" s="9"/>
      <c r="N252" s="9"/>
      <c r="O252" s="9"/>
      <c r="P252" s="9"/>
      <c r="Q252" s="9"/>
      <c r="R252" s="9"/>
      <c r="S252" s="9"/>
      <c r="T252" s="9"/>
    </row>
    <row r="253" spans="1:20" s="2" customFormat="1" ht="13.5" x14ac:dyDescent="0.3">
      <c r="F253" s="8"/>
      <c r="G253" s="8"/>
      <c r="L253" s="9"/>
      <c r="M253" s="9"/>
      <c r="N253" s="9"/>
      <c r="O253" s="9"/>
      <c r="P253" s="9"/>
      <c r="Q253" s="9"/>
      <c r="R253" s="9"/>
      <c r="S253" s="9"/>
      <c r="T253" s="9"/>
    </row>
    <row r="254" spans="1:20" s="2" customFormat="1" ht="13.5" x14ac:dyDescent="0.3">
      <c r="F254" s="8"/>
      <c r="G254" s="8"/>
      <c r="L254" s="9"/>
      <c r="M254" s="9"/>
      <c r="N254" s="9"/>
      <c r="O254" s="9"/>
      <c r="P254" s="9"/>
      <c r="Q254" s="9"/>
      <c r="R254" s="9"/>
      <c r="S254" s="9"/>
      <c r="T254" s="9"/>
    </row>
    <row r="255" spans="1:20" s="2" customFormat="1" ht="13.5" x14ac:dyDescent="0.3">
      <c r="F255" s="8"/>
      <c r="G255" s="8"/>
      <c r="L255" s="9"/>
      <c r="M255" s="9"/>
      <c r="N255" s="9"/>
      <c r="O255" s="9"/>
      <c r="P255" s="9"/>
      <c r="Q255" s="9"/>
      <c r="R255" s="9"/>
      <c r="S255" s="9"/>
      <c r="T255" s="9"/>
    </row>
    <row r="256" spans="1:20" s="2" customFormat="1" ht="13.5" x14ac:dyDescent="0.3">
      <c r="F256" s="8"/>
      <c r="G256" s="8"/>
      <c r="L256" s="9"/>
      <c r="M256" s="9"/>
      <c r="N256" s="9"/>
      <c r="O256" s="9"/>
      <c r="P256" s="9"/>
      <c r="Q256" s="9"/>
      <c r="R256" s="9"/>
      <c r="S256" s="9"/>
      <c r="T256" s="9"/>
    </row>
    <row r="257" spans="6:20" s="2" customFormat="1" ht="13.5" x14ac:dyDescent="0.3">
      <c r="F257" s="8"/>
      <c r="G257" s="8"/>
      <c r="L257" s="9"/>
      <c r="M257" s="9"/>
      <c r="N257" s="9"/>
      <c r="O257" s="9"/>
      <c r="P257" s="9"/>
      <c r="Q257" s="9"/>
      <c r="R257" s="9"/>
      <c r="S257" s="9"/>
      <c r="T257" s="9"/>
    </row>
    <row r="258" spans="6:20" s="2" customFormat="1" ht="13.5" x14ac:dyDescent="0.3">
      <c r="F258" s="8"/>
      <c r="G258" s="8"/>
      <c r="L258" s="9"/>
      <c r="M258" s="9"/>
      <c r="N258" s="9"/>
      <c r="O258" s="9"/>
      <c r="P258" s="9"/>
      <c r="Q258" s="9"/>
      <c r="R258" s="9"/>
      <c r="S258" s="9"/>
      <c r="T258" s="9"/>
    </row>
    <row r="259" spans="6:20" s="2" customFormat="1" ht="13.5" x14ac:dyDescent="0.3">
      <c r="F259" s="8"/>
      <c r="G259" s="8"/>
      <c r="L259" s="9"/>
      <c r="M259" s="9"/>
      <c r="N259" s="9"/>
      <c r="O259" s="9"/>
      <c r="P259" s="9"/>
      <c r="Q259" s="9"/>
      <c r="R259" s="9"/>
      <c r="S259" s="9"/>
      <c r="T259" s="9"/>
    </row>
    <row r="260" spans="6:20" s="2" customFormat="1" ht="13.5" x14ac:dyDescent="0.3">
      <c r="F260" s="8"/>
      <c r="G260" s="8"/>
      <c r="L260" s="9"/>
      <c r="M260" s="9"/>
      <c r="N260" s="9"/>
      <c r="O260" s="9"/>
      <c r="P260" s="9"/>
      <c r="Q260" s="9"/>
      <c r="R260" s="9"/>
      <c r="S260" s="9"/>
      <c r="T260" s="9"/>
    </row>
    <row r="261" spans="6:20" s="2" customFormat="1" ht="13.5" x14ac:dyDescent="0.3">
      <c r="F261" s="8"/>
      <c r="G261" s="8"/>
      <c r="L261" s="9"/>
      <c r="M261" s="9"/>
      <c r="N261" s="9"/>
      <c r="O261" s="9"/>
      <c r="P261" s="9"/>
      <c r="Q261" s="9"/>
      <c r="R261" s="9"/>
      <c r="S261" s="9"/>
      <c r="T261" s="9"/>
    </row>
    <row r="262" spans="6:20" s="2" customFormat="1" ht="13.5" x14ac:dyDescent="0.3">
      <c r="F262" s="8"/>
      <c r="G262" s="8"/>
      <c r="L262" s="9"/>
      <c r="M262" s="9"/>
      <c r="N262" s="9"/>
      <c r="O262" s="9"/>
      <c r="P262" s="9"/>
      <c r="Q262" s="9"/>
      <c r="R262" s="9"/>
      <c r="S262" s="9"/>
      <c r="T262" s="9"/>
    </row>
    <row r="263" spans="6:20" s="2" customFormat="1" ht="13.5" x14ac:dyDescent="0.3">
      <c r="F263" s="8"/>
      <c r="G263" s="8"/>
      <c r="L263" s="9"/>
      <c r="M263" s="9"/>
      <c r="N263" s="9"/>
      <c r="O263" s="9"/>
      <c r="P263" s="9"/>
      <c r="Q263" s="9"/>
      <c r="R263" s="9"/>
      <c r="S263" s="9"/>
      <c r="T263" s="9"/>
    </row>
    <row r="264" spans="6:20" s="2" customFormat="1" ht="13.5" x14ac:dyDescent="0.3">
      <c r="F264" s="8"/>
      <c r="G264" s="8"/>
      <c r="L264" s="9"/>
      <c r="M264" s="9"/>
      <c r="N264" s="9"/>
      <c r="O264" s="9"/>
      <c r="P264" s="9"/>
      <c r="Q264" s="9"/>
      <c r="R264" s="9"/>
      <c r="S264" s="9"/>
      <c r="T264" s="9"/>
    </row>
    <row r="265" spans="6:20" s="2" customFormat="1" ht="13.5" x14ac:dyDescent="0.3">
      <c r="F265" s="8"/>
      <c r="G265" s="8"/>
      <c r="L265" s="9"/>
      <c r="M265" s="9"/>
      <c r="N265" s="9"/>
      <c r="O265" s="9"/>
      <c r="P265" s="9"/>
      <c r="Q265" s="9"/>
      <c r="R265" s="9"/>
      <c r="S265" s="9"/>
      <c r="T265" s="9"/>
    </row>
    <row r="266" spans="6:20" s="2" customFormat="1" ht="13.5" x14ac:dyDescent="0.3">
      <c r="F266" s="8"/>
      <c r="G266" s="8"/>
      <c r="L266" s="9"/>
      <c r="M266" s="9"/>
      <c r="N266" s="9"/>
      <c r="O266" s="9"/>
      <c r="P266" s="9"/>
      <c r="Q266" s="9"/>
      <c r="R266" s="9"/>
      <c r="S266" s="9"/>
      <c r="T266" s="9"/>
    </row>
    <row r="267" spans="6:20" s="2" customFormat="1" ht="13.5" x14ac:dyDescent="0.3">
      <c r="F267" s="8"/>
      <c r="G267" s="8"/>
      <c r="L267" s="9"/>
      <c r="M267" s="9"/>
      <c r="N267" s="9"/>
      <c r="O267" s="9"/>
      <c r="P267" s="9"/>
      <c r="Q267" s="9"/>
      <c r="R267" s="9"/>
      <c r="S267" s="9"/>
      <c r="T267" s="9"/>
    </row>
    <row r="268" spans="6:20" s="2" customFormat="1" ht="13.5" x14ac:dyDescent="0.3">
      <c r="F268" s="8"/>
      <c r="G268" s="8"/>
      <c r="L268" s="9"/>
      <c r="M268" s="9"/>
      <c r="N268" s="9"/>
      <c r="O268" s="9"/>
      <c r="P268" s="9"/>
      <c r="Q268" s="9"/>
      <c r="R268" s="9"/>
      <c r="S268" s="9"/>
      <c r="T268" s="9"/>
    </row>
    <row r="269" spans="6:20" s="2" customFormat="1" ht="13.5" x14ac:dyDescent="0.3">
      <c r="F269" s="8"/>
      <c r="G269" s="8"/>
      <c r="L269" s="9"/>
      <c r="M269" s="9"/>
      <c r="N269" s="9"/>
      <c r="O269" s="9"/>
      <c r="P269" s="9"/>
      <c r="Q269" s="9"/>
      <c r="R269" s="9"/>
      <c r="S269" s="9"/>
      <c r="T269" s="9"/>
    </row>
    <row r="270" spans="6:20" s="2" customFormat="1" ht="13.5" x14ac:dyDescent="0.3">
      <c r="F270" s="8"/>
      <c r="G270" s="8"/>
      <c r="L270" s="9"/>
      <c r="M270" s="9"/>
      <c r="N270" s="9"/>
      <c r="O270" s="9"/>
      <c r="P270" s="9"/>
      <c r="Q270" s="9"/>
      <c r="R270" s="9"/>
      <c r="S270" s="9"/>
      <c r="T270" s="9"/>
    </row>
    <row r="271" spans="6:20" s="2" customFormat="1" ht="13.5" x14ac:dyDescent="0.3">
      <c r="F271" s="8"/>
      <c r="G271" s="8"/>
      <c r="L271" s="9"/>
      <c r="M271" s="9"/>
      <c r="N271" s="9"/>
      <c r="O271" s="9"/>
      <c r="P271" s="9"/>
      <c r="Q271" s="9"/>
      <c r="R271" s="9"/>
      <c r="S271" s="9"/>
      <c r="T271" s="9"/>
    </row>
    <row r="272" spans="6:20" s="2" customFormat="1" ht="13.5" x14ac:dyDescent="0.3">
      <c r="F272" s="8"/>
      <c r="G272" s="8"/>
      <c r="L272" s="9"/>
      <c r="M272" s="9"/>
      <c r="N272" s="9"/>
      <c r="O272" s="9"/>
      <c r="P272" s="9"/>
      <c r="Q272" s="9"/>
      <c r="R272" s="9"/>
      <c r="S272" s="9"/>
      <c r="T272" s="9"/>
    </row>
    <row r="273" spans="6:20" s="2" customFormat="1" ht="13.5" x14ac:dyDescent="0.3">
      <c r="F273" s="8"/>
      <c r="G273" s="8"/>
      <c r="L273" s="9"/>
      <c r="M273" s="9"/>
      <c r="N273" s="9"/>
      <c r="O273" s="9"/>
      <c r="P273" s="9"/>
      <c r="Q273" s="9"/>
      <c r="R273" s="9"/>
      <c r="S273" s="9"/>
      <c r="T273" s="9"/>
    </row>
    <row r="274" spans="6:20" s="2" customFormat="1" ht="13.5" x14ac:dyDescent="0.3">
      <c r="F274" s="8"/>
      <c r="G274" s="8"/>
      <c r="L274" s="9"/>
      <c r="M274" s="9"/>
      <c r="N274" s="9"/>
      <c r="O274" s="9"/>
      <c r="P274" s="9"/>
      <c r="Q274" s="9"/>
      <c r="R274" s="9"/>
      <c r="S274" s="9"/>
      <c r="T274" s="9"/>
    </row>
    <row r="275" spans="6:20" s="2" customFormat="1" ht="13.5" x14ac:dyDescent="0.3">
      <c r="F275" s="8"/>
      <c r="G275" s="8"/>
      <c r="L275" s="9"/>
      <c r="M275" s="9"/>
      <c r="N275" s="9"/>
      <c r="O275" s="9"/>
      <c r="P275" s="9"/>
      <c r="Q275" s="9"/>
      <c r="R275" s="9"/>
      <c r="S275" s="9"/>
      <c r="T275" s="9"/>
    </row>
    <row r="276" spans="6:20" s="2" customFormat="1" ht="13.5" x14ac:dyDescent="0.3">
      <c r="F276" s="8"/>
      <c r="G276" s="8"/>
      <c r="L276" s="9"/>
      <c r="M276" s="9"/>
      <c r="N276" s="9"/>
      <c r="O276" s="9"/>
      <c r="P276" s="9"/>
      <c r="Q276" s="9"/>
      <c r="R276" s="9"/>
      <c r="S276" s="9"/>
      <c r="T276" s="9"/>
    </row>
    <row r="277" spans="6:20" s="2" customFormat="1" ht="13.5" x14ac:dyDescent="0.3">
      <c r="F277" s="8"/>
      <c r="G277" s="8"/>
      <c r="L277" s="9"/>
      <c r="M277" s="9"/>
      <c r="N277" s="9"/>
      <c r="O277" s="9"/>
      <c r="P277" s="9"/>
      <c r="Q277" s="9"/>
      <c r="R277" s="9"/>
      <c r="S277" s="9"/>
      <c r="T277" s="9"/>
    </row>
    <row r="278" spans="6:20" s="2" customFormat="1" ht="13.5" x14ac:dyDescent="0.3">
      <c r="F278" s="8"/>
      <c r="G278" s="8"/>
      <c r="L278" s="9"/>
      <c r="M278" s="9"/>
      <c r="N278" s="9"/>
      <c r="O278" s="9"/>
      <c r="P278" s="9"/>
      <c r="Q278" s="9"/>
      <c r="R278" s="9"/>
      <c r="S278" s="9"/>
      <c r="T278" s="9"/>
    </row>
    <row r="279" spans="6:20" s="2" customFormat="1" ht="13.5" x14ac:dyDescent="0.3">
      <c r="F279" s="8"/>
      <c r="G279" s="8"/>
      <c r="L279" s="9"/>
      <c r="M279" s="9"/>
      <c r="N279" s="9"/>
      <c r="O279" s="9"/>
      <c r="P279" s="9"/>
      <c r="Q279" s="9"/>
      <c r="R279" s="9"/>
      <c r="S279" s="9"/>
      <c r="T279" s="9"/>
    </row>
    <row r="280" spans="6:20" s="2" customFormat="1" ht="13.5" x14ac:dyDescent="0.3">
      <c r="F280" s="8"/>
      <c r="G280" s="8"/>
      <c r="L280" s="9"/>
      <c r="M280" s="9"/>
      <c r="N280" s="9"/>
      <c r="O280" s="9"/>
      <c r="P280" s="9"/>
      <c r="Q280" s="9"/>
      <c r="R280" s="9"/>
      <c r="S280" s="9"/>
      <c r="T280" s="9"/>
    </row>
    <row r="281" spans="6:20" s="2" customFormat="1" ht="13.5" x14ac:dyDescent="0.3">
      <c r="F281" s="8"/>
      <c r="G281" s="8"/>
      <c r="L281" s="9"/>
      <c r="M281" s="9"/>
      <c r="N281" s="9"/>
      <c r="O281" s="9"/>
      <c r="P281" s="9"/>
      <c r="Q281" s="9"/>
      <c r="R281" s="9"/>
      <c r="S281" s="9"/>
      <c r="T281" s="9"/>
    </row>
    <row r="282" spans="6:20" s="2" customFormat="1" ht="13.5" x14ac:dyDescent="0.3">
      <c r="F282" s="8"/>
      <c r="G282" s="8"/>
      <c r="L282" s="9"/>
      <c r="M282" s="9"/>
      <c r="N282" s="9"/>
      <c r="O282" s="9"/>
      <c r="P282" s="9"/>
      <c r="Q282" s="9"/>
      <c r="R282" s="9"/>
      <c r="S282" s="9"/>
      <c r="T282" s="9"/>
    </row>
    <row r="283" spans="6:20" s="2" customFormat="1" ht="13.5" x14ac:dyDescent="0.3">
      <c r="F283" s="8"/>
      <c r="G283" s="8"/>
      <c r="L283" s="9"/>
      <c r="M283" s="9"/>
      <c r="N283" s="9"/>
      <c r="O283" s="9"/>
      <c r="P283" s="9"/>
      <c r="Q283" s="9"/>
      <c r="R283" s="9"/>
      <c r="S283" s="9"/>
      <c r="T283" s="9"/>
    </row>
    <row r="284" spans="6:20" s="2" customFormat="1" ht="13.5" x14ac:dyDescent="0.3">
      <c r="F284" s="8"/>
      <c r="G284" s="8"/>
      <c r="L284" s="9"/>
      <c r="M284" s="9"/>
      <c r="N284" s="9"/>
      <c r="O284" s="9"/>
      <c r="P284" s="9"/>
      <c r="Q284" s="9"/>
      <c r="R284" s="9"/>
      <c r="S284" s="9"/>
      <c r="T284" s="9"/>
    </row>
    <row r="285" spans="6:20" s="2" customFormat="1" ht="13.5" x14ac:dyDescent="0.3">
      <c r="F285" s="8"/>
      <c r="G285" s="8"/>
      <c r="L285" s="9"/>
      <c r="M285" s="9"/>
      <c r="N285" s="9"/>
      <c r="O285" s="9"/>
      <c r="P285" s="9"/>
      <c r="Q285" s="9"/>
      <c r="R285" s="9"/>
      <c r="S285" s="9"/>
      <c r="T285" s="9"/>
    </row>
    <row r="286" spans="6:20" s="2" customFormat="1" ht="13.5" x14ac:dyDescent="0.3">
      <c r="F286" s="8"/>
      <c r="G286" s="8"/>
      <c r="L286" s="9"/>
      <c r="M286" s="9"/>
      <c r="N286" s="9"/>
      <c r="O286" s="9"/>
      <c r="P286" s="9"/>
      <c r="Q286" s="9"/>
      <c r="R286" s="9"/>
      <c r="S286" s="9"/>
      <c r="T286" s="9"/>
    </row>
    <row r="287" spans="6:20" s="2" customFormat="1" ht="13.5" x14ac:dyDescent="0.3">
      <c r="F287" s="8"/>
      <c r="G287" s="8"/>
      <c r="L287" s="9"/>
      <c r="M287" s="9"/>
      <c r="N287" s="9"/>
      <c r="O287" s="9"/>
      <c r="P287" s="9"/>
      <c r="Q287" s="9"/>
      <c r="R287" s="9"/>
      <c r="S287" s="9"/>
      <c r="T287" s="9"/>
    </row>
    <row r="288" spans="6:20" s="2" customFormat="1" ht="13.5" x14ac:dyDescent="0.3">
      <c r="F288" s="8"/>
      <c r="G288" s="8"/>
      <c r="L288" s="9"/>
      <c r="M288" s="9"/>
      <c r="N288" s="9"/>
      <c r="O288" s="9"/>
      <c r="P288" s="9"/>
      <c r="Q288" s="9"/>
      <c r="R288" s="9"/>
      <c r="S288" s="9"/>
      <c r="T288" s="9"/>
    </row>
    <row r="289" spans="6:20" s="2" customFormat="1" ht="13.5" x14ac:dyDescent="0.3">
      <c r="F289" s="8"/>
      <c r="G289" s="8"/>
      <c r="L289" s="9"/>
      <c r="M289" s="9"/>
      <c r="N289" s="9"/>
      <c r="O289" s="9"/>
      <c r="P289" s="9"/>
      <c r="Q289" s="9"/>
      <c r="R289" s="9"/>
      <c r="S289" s="9"/>
      <c r="T289" s="9"/>
    </row>
    <row r="290" spans="6:20" s="2" customFormat="1" ht="13.5" x14ac:dyDescent="0.3">
      <c r="F290" s="8"/>
      <c r="G290" s="8"/>
      <c r="L290" s="9"/>
      <c r="M290" s="9"/>
      <c r="N290" s="9"/>
      <c r="O290" s="9"/>
      <c r="P290" s="9"/>
      <c r="Q290" s="9"/>
      <c r="R290" s="9"/>
      <c r="S290" s="9"/>
      <c r="T290" s="9"/>
    </row>
    <row r="291" spans="6:20" s="2" customFormat="1" ht="13.5" x14ac:dyDescent="0.3">
      <c r="F291" s="8"/>
      <c r="G291" s="8"/>
      <c r="L291" s="9"/>
      <c r="M291" s="9"/>
      <c r="N291" s="9"/>
      <c r="O291" s="9"/>
      <c r="P291" s="9"/>
      <c r="Q291" s="9"/>
      <c r="R291" s="9"/>
      <c r="S291" s="9"/>
      <c r="T291" s="9"/>
    </row>
    <row r="292" spans="6:20" s="2" customFormat="1" ht="13.5" x14ac:dyDescent="0.3">
      <c r="F292" s="8"/>
      <c r="G292" s="8"/>
      <c r="L292" s="9"/>
      <c r="M292" s="9"/>
      <c r="N292" s="9"/>
      <c r="O292" s="9"/>
      <c r="P292" s="9"/>
      <c r="Q292" s="9"/>
      <c r="R292" s="9"/>
      <c r="S292" s="9"/>
      <c r="T292" s="9"/>
    </row>
    <row r="293" spans="6:20" s="2" customFormat="1" ht="13.5" x14ac:dyDescent="0.3">
      <c r="F293" s="8"/>
      <c r="G293" s="8"/>
      <c r="L293" s="9"/>
      <c r="M293" s="9"/>
      <c r="N293" s="9"/>
      <c r="O293" s="9"/>
      <c r="P293" s="9"/>
      <c r="Q293" s="9"/>
      <c r="R293" s="9"/>
      <c r="S293" s="9"/>
      <c r="T293" s="9"/>
    </row>
    <row r="294" spans="6:20" s="2" customFormat="1" ht="13.5" x14ac:dyDescent="0.3">
      <c r="F294" s="8"/>
      <c r="G294" s="8"/>
      <c r="L294" s="9"/>
      <c r="M294" s="9"/>
      <c r="N294" s="9"/>
      <c r="O294" s="9"/>
      <c r="P294" s="9"/>
      <c r="Q294" s="9"/>
      <c r="R294" s="9"/>
      <c r="S294" s="9"/>
      <c r="T294" s="9"/>
    </row>
    <row r="295" spans="6:20" s="2" customFormat="1" ht="13.5" x14ac:dyDescent="0.3">
      <c r="F295" s="8"/>
      <c r="G295" s="8"/>
      <c r="L295" s="9"/>
      <c r="M295" s="9"/>
      <c r="N295" s="9"/>
      <c r="O295" s="9"/>
      <c r="P295" s="9"/>
      <c r="Q295" s="9"/>
      <c r="R295" s="9"/>
      <c r="S295" s="9"/>
      <c r="T295" s="9"/>
    </row>
    <row r="296" spans="6:20" s="2" customFormat="1" ht="13.5" x14ac:dyDescent="0.3">
      <c r="F296" s="8"/>
      <c r="G296" s="8"/>
      <c r="L296" s="9"/>
      <c r="M296" s="9"/>
      <c r="N296" s="9"/>
      <c r="O296" s="9"/>
      <c r="P296" s="9"/>
      <c r="Q296" s="9"/>
      <c r="R296" s="9"/>
      <c r="S296" s="9"/>
      <c r="T296" s="9"/>
    </row>
    <row r="297" spans="6:20" s="2" customFormat="1" ht="13.5" x14ac:dyDescent="0.3">
      <c r="F297" s="8"/>
      <c r="G297" s="8"/>
      <c r="L297" s="9"/>
      <c r="M297" s="9"/>
      <c r="N297" s="9"/>
      <c r="O297" s="9"/>
      <c r="P297" s="9"/>
      <c r="Q297" s="9"/>
      <c r="R297" s="9"/>
      <c r="S297" s="9"/>
      <c r="T297" s="9"/>
    </row>
    <row r="298" spans="6:20" s="2" customFormat="1" ht="13.5" x14ac:dyDescent="0.3">
      <c r="F298" s="8"/>
      <c r="G298" s="8"/>
      <c r="L298" s="9"/>
      <c r="M298" s="9"/>
      <c r="N298" s="9"/>
      <c r="O298" s="9"/>
      <c r="P298" s="9"/>
      <c r="Q298" s="9"/>
      <c r="R298" s="9"/>
      <c r="S298" s="9"/>
      <c r="T298" s="9"/>
    </row>
    <row r="299" spans="6:20" s="2" customFormat="1" ht="13.5" x14ac:dyDescent="0.3">
      <c r="F299" s="8"/>
      <c r="G299" s="8"/>
      <c r="L299" s="9"/>
      <c r="M299" s="9"/>
      <c r="N299" s="9"/>
      <c r="O299" s="9"/>
      <c r="P299" s="9"/>
      <c r="Q299" s="9"/>
      <c r="R299" s="9"/>
      <c r="S299" s="9"/>
      <c r="T299" s="9"/>
    </row>
    <row r="300" spans="6:20" s="2" customFormat="1" ht="13.5" x14ac:dyDescent="0.3">
      <c r="F300" s="8"/>
      <c r="G300" s="8"/>
      <c r="L300" s="9"/>
      <c r="M300" s="9"/>
      <c r="N300" s="9"/>
      <c r="O300" s="9"/>
      <c r="P300" s="9"/>
      <c r="Q300" s="9"/>
      <c r="R300" s="9"/>
      <c r="S300" s="9"/>
      <c r="T300" s="9"/>
    </row>
    <row r="301" spans="6:20" s="2" customFormat="1" ht="13.5" x14ac:dyDescent="0.3">
      <c r="F301" s="8"/>
      <c r="G301" s="8"/>
      <c r="L301" s="9"/>
      <c r="M301" s="9"/>
      <c r="N301" s="9"/>
      <c r="O301" s="9"/>
      <c r="P301" s="9"/>
      <c r="Q301" s="9"/>
      <c r="R301" s="9"/>
      <c r="S301" s="9"/>
      <c r="T301" s="9"/>
    </row>
    <row r="302" spans="6:20" s="2" customFormat="1" ht="13.5" x14ac:dyDescent="0.3">
      <c r="F302" s="8"/>
      <c r="G302" s="8"/>
      <c r="L302" s="9"/>
      <c r="M302" s="9"/>
      <c r="N302" s="9"/>
      <c r="O302" s="9"/>
      <c r="P302" s="9"/>
      <c r="Q302" s="9"/>
      <c r="R302" s="9"/>
      <c r="S302" s="9"/>
      <c r="T302" s="9"/>
    </row>
    <row r="303" spans="6:20" s="2" customFormat="1" ht="13.5" x14ac:dyDescent="0.3">
      <c r="F303" s="8"/>
      <c r="G303" s="8"/>
      <c r="L303" s="9"/>
      <c r="M303" s="9"/>
      <c r="N303" s="9"/>
      <c r="O303" s="9"/>
      <c r="P303" s="9"/>
      <c r="Q303" s="9"/>
      <c r="R303" s="9"/>
      <c r="S303" s="9"/>
      <c r="T303" s="9"/>
    </row>
    <row r="304" spans="6:20" s="2" customFormat="1" ht="13.5" x14ac:dyDescent="0.3">
      <c r="F304" s="8"/>
      <c r="G304" s="8"/>
      <c r="L304" s="9"/>
      <c r="M304" s="9"/>
      <c r="N304" s="9"/>
      <c r="O304" s="9"/>
      <c r="P304" s="9"/>
      <c r="Q304" s="9"/>
      <c r="R304" s="9"/>
      <c r="S304" s="9"/>
      <c r="T304" s="9"/>
    </row>
    <row r="305" spans="6:20" s="2" customFormat="1" ht="13.5" x14ac:dyDescent="0.3">
      <c r="F305" s="8"/>
      <c r="G305" s="8"/>
      <c r="L305" s="9"/>
      <c r="M305" s="9"/>
      <c r="N305" s="9"/>
      <c r="O305" s="9"/>
      <c r="P305" s="9"/>
      <c r="Q305" s="9"/>
      <c r="R305" s="9"/>
      <c r="S305" s="9"/>
      <c r="T305" s="9"/>
    </row>
    <row r="306" spans="6:20" s="2" customFormat="1" ht="13.5" x14ac:dyDescent="0.3">
      <c r="F306" s="8"/>
      <c r="G306" s="8"/>
      <c r="L306" s="9"/>
      <c r="M306" s="9"/>
      <c r="N306" s="9"/>
      <c r="O306" s="9"/>
      <c r="P306" s="9"/>
      <c r="Q306" s="9"/>
      <c r="R306" s="9"/>
      <c r="S306" s="9"/>
      <c r="T306" s="9"/>
    </row>
    <row r="307" spans="6:20" s="2" customFormat="1" ht="13.5" x14ac:dyDescent="0.3">
      <c r="F307" s="8"/>
      <c r="G307" s="8"/>
      <c r="L307" s="9"/>
      <c r="M307" s="9"/>
      <c r="N307" s="9"/>
      <c r="O307" s="9"/>
      <c r="P307" s="9"/>
      <c r="Q307" s="9"/>
      <c r="R307" s="9"/>
      <c r="S307" s="9"/>
      <c r="T307" s="9"/>
    </row>
    <row r="308" spans="6:20" s="2" customFormat="1" ht="13.5" x14ac:dyDescent="0.3">
      <c r="F308" s="8"/>
      <c r="G308" s="8"/>
      <c r="L308" s="9"/>
      <c r="M308" s="9"/>
      <c r="N308" s="9"/>
      <c r="O308" s="9"/>
      <c r="P308" s="9"/>
      <c r="Q308" s="9"/>
      <c r="R308" s="9"/>
      <c r="S308" s="9"/>
      <c r="T308" s="9"/>
    </row>
    <row r="309" spans="6:20" s="2" customFormat="1" ht="13.5" x14ac:dyDescent="0.3">
      <c r="F309" s="8"/>
      <c r="G309" s="8"/>
      <c r="L309" s="9"/>
      <c r="M309" s="9"/>
      <c r="N309" s="9"/>
      <c r="O309" s="9"/>
      <c r="P309" s="9"/>
      <c r="Q309" s="9"/>
      <c r="R309" s="9"/>
      <c r="S309" s="9"/>
      <c r="T309" s="9"/>
    </row>
    <row r="310" spans="6:20" s="2" customFormat="1" ht="13.5" x14ac:dyDescent="0.3">
      <c r="F310" s="8"/>
      <c r="G310" s="8"/>
      <c r="L310" s="9"/>
      <c r="M310" s="9"/>
      <c r="N310" s="9"/>
      <c r="O310" s="9"/>
      <c r="P310" s="9"/>
      <c r="Q310" s="9"/>
      <c r="R310" s="9"/>
      <c r="S310" s="9"/>
      <c r="T310" s="9"/>
    </row>
    <row r="311" spans="6:20" s="2" customFormat="1" ht="13.5" x14ac:dyDescent="0.3">
      <c r="F311" s="8"/>
      <c r="G311" s="8"/>
      <c r="L311" s="9"/>
      <c r="M311" s="9"/>
      <c r="N311" s="9"/>
      <c r="O311" s="9"/>
      <c r="P311" s="9"/>
      <c r="Q311" s="9"/>
      <c r="R311" s="9"/>
      <c r="S311" s="9"/>
      <c r="T311" s="9"/>
    </row>
    <row r="312" spans="6:20" s="2" customFormat="1" ht="13.5" x14ac:dyDescent="0.3">
      <c r="F312" s="8"/>
      <c r="G312" s="8"/>
      <c r="L312" s="9"/>
      <c r="M312" s="9"/>
      <c r="N312" s="9"/>
      <c r="O312" s="9"/>
      <c r="P312" s="9"/>
      <c r="Q312" s="9"/>
      <c r="R312" s="9"/>
      <c r="S312" s="9"/>
      <c r="T312" s="9"/>
    </row>
    <row r="313" spans="6:20" s="2" customFormat="1" ht="13.5" x14ac:dyDescent="0.3">
      <c r="F313" s="8"/>
      <c r="G313" s="8"/>
      <c r="L313" s="9"/>
      <c r="M313" s="9"/>
      <c r="N313" s="9"/>
      <c r="O313" s="9"/>
      <c r="P313" s="9"/>
      <c r="Q313" s="9"/>
      <c r="R313" s="9"/>
      <c r="S313" s="9"/>
      <c r="T313" s="9"/>
    </row>
    <row r="314" spans="6:20" s="2" customFormat="1" ht="13.5" x14ac:dyDescent="0.3">
      <c r="F314" s="8"/>
      <c r="G314" s="8"/>
      <c r="L314" s="9"/>
      <c r="M314" s="9"/>
      <c r="N314" s="9"/>
      <c r="O314" s="9"/>
      <c r="P314" s="9"/>
      <c r="Q314" s="9"/>
      <c r="R314" s="9"/>
      <c r="S314" s="9"/>
      <c r="T314" s="9"/>
    </row>
    <row r="315" spans="6:20" s="2" customFormat="1" ht="13.5" x14ac:dyDescent="0.3">
      <c r="F315" s="8"/>
      <c r="G315" s="8"/>
      <c r="L315" s="9"/>
      <c r="M315" s="9"/>
      <c r="N315" s="9"/>
      <c r="O315" s="9"/>
      <c r="P315" s="9"/>
      <c r="Q315" s="9"/>
      <c r="R315" s="9"/>
      <c r="S315" s="9"/>
      <c r="T315" s="9"/>
    </row>
    <row r="316" spans="6:20" s="2" customFormat="1" ht="13.5" x14ac:dyDescent="0.3">
      <c r="F316" s="8"/>
      <c r="G316" s="8"/>
      <c r="L316" s="9"/>
      <c r="M316" s="9"/>
      <c r="N316" s="9"/>
      <c r="O316" s="9"/>
      <c r="P316" s="9"/>
      <c r="Q316" s="9"/>
      <c r="R316" s="9"/>
      <c r="S316" s="9"/>
      <c r="T316" s="9"/>
    </row>
    <row r="317" spans="6:20" s="2" customFormat="1" ht="13.5" x14ac:dyDescent="0.3">
      <c r="F317" s="8"/>
      <c r="G317" s="8"/>
      <c r="L317" s="9"/>
      <c r="M317" s="9"/>
      <c r="N317" s="9"/>
      <c r="O317" s="9"/>
      <c r="P317" s="9"/>
      <c r="Q317" s="9"/>
      <c r="R317" s="9"/>
      <c r="S317" s="9"/>
      <c r="T317" s="9"/>
    </row>
    <row r="318" spans="6:20" s="2" customFormat="1" ht="13.5" x14ac:dyDescent="0.3">
      <c r="F318" s="8"/>
      <c r="G318" s="8"/>
      <c r="L318" s="9"/>
      <c r="M318" s="9"/>
      <c r="N318" s="9"/>
      <c r="O318" s="9"/>
      <c r="P318" s="9"/>
      <c r="Q318" s="9"/>
      <c r="R318" s="9"/>
      <c r="S318" s="9"/>
      <c r="T318" s="9"/>
    </row>
    <row r="319" spans="6:20" s="2" customFormat="1" ht="13.5" x14ac:dyDescent="0.3">
      <c r="F319" s="8"/>
      <c r="G319" s="8"/>
      <c r="L319" s="9"/>
      <c r="M319" s="9"/>
      <c r="N319" s="9"/>
      <c r="O319" s="9"/>
      <c r="P319" s="9"/>
      <c r="Q319" s="9"/>
      <c r="R319" s="9"/>
      <c r="S319" s="9"/>
      <c r="T319" s="9"/>
    </row>
    <row r="320" spans="6:20" s="2" customFormat="1" ht="13.5" x14ac:dyDescent="0.3">
      <c r="F320" s="8"/>
      <c r="G320" s="8"/>
      <c r="L320" s="9"/>
      <c r="M320" s="9"/>
      <c r="N320" s="9"/>
      <c r="O320" s="9"/>
      <c r="P320" s="9"/>
      <c r="Q320" s="9"/>
      <c r="R320" s="9"/>
      <c r="S320" s="9"/>
      <c r="T320" s="9"/>
    </row>
    <row r="321" spans="6:20" s="2" customFormat="1" ht="13.5" x14ac:dyDescent="0.3">
      <c r="F321" s="8"/>
      <c r="G321" s="8"/>
      <c r="L321" s="9"/>
      <c r="M321" s="9"/>
      <c r="N321" s="9"/>
      <c r="O321" s="9"/>
      <c r="P321" s="9"/>
      <c r="Q321" s="9"/>
      <c r="R321" s="9"/>
      <c r="S321" s="9"/>
      <c r="T321" s="9"/>
    </row>
    <row r="322" spans="6:20" s="2" customFormat="1" ht="13.5" x14ac:dyDescent="0.3">
      <c r="F322" s="8"/>
      <c r="G322" s="8"/>
      <c r="L322" s="9"/>
      <c r="M322" s="9"/>
      <c r="N322" s="9"/>
      <c r="O322" s="9"/>
      <c r="P322" s="9"/>
      <c r="Q322" s="9"/>
      <c r="R322" s="9"/>
      <c r="S322" s="9"/>
      <c r="T322" s="9"/>
    </row>
    <row r="323" spans="6:20" s="2" customFormat="1" ht="13.5" x14ac:dyDescent="0.3">
      <c r="F323" s="8"/>
      <c r="G323" s="8"/>
      <c r="L323" s="9"/>
      <c r="M323" s="9"/>
      <c r="N323" s="9"/>
      <c r="O323" s="9"/>
      <c r="P323" s="9"/>
      <c r="Q323" s="9"/>
      <c r="R323" s="9"/>
      <c r="S323" s="9"/>
      <c r="T323" s="9"/>
    </row>
    <row r="324" spans="6:20" s="2" customFormat="1" ht="13.5" x14ac:dyDescent="0.3">
      <c r="F324" s="8"/>
      <c r="G324" s="8"/>
      <c r="L324" s="9"/>
      <c r="M324" s="9"/>
      <c r="N324" s="9"/>
      <c r="O324" s="9"/>
      <c r="P324" s="9"/>
      <c r="Q324" s="9"/>
      <c r="R324" s="9"/>
      <c r="S324" s="9"/>
      <c r="T324" s="9"/>
    </row>
    <row r="325" spans="6:20" s="2" customFormat="1" ht="13.5" x14ac:dyDescent="0.3">
      <c r="F325" s="8"/>
      <c r="G325" s="8"/>
      <c r="L325" s="9"/>
      <c r="M325" s="9"/>
      <c r="N325" s="9"/>
      <c r="O325" s="9"/>
      <c r="P325" s="9"/>
      <c r="Q325" s="9"/>
      <c r="R325" s="9"/>
      <c r="S325" s="9"/>
      <c r="T325" s="9"/>
    </row>
  </sheetData>
  <autoFilter ref="A7:T244"/>
  <mergeCells count="1">
    <mergeCell ref="D1:K5"/>
  </mergeCells>
  <conditionalFormatting sqref="J117">
    <cfRule type="cellIs" dxfId="2" priority="5" operator="equal">
      <formula>"Revisar No hay meta a &gt;75 km"</formula>
    </cfRule>
  </conditionalFormatting>
  <conditionalFormatting sqref="J119:J121">
    <cfRule type="cellIs" dxfId="1" priority="4" operator="equal">
      <formula>"Revisar No hay meta a &gt;75 km"</formula>
    </cfRule>
  </conditionalFormatting>
  <conditionalFormatting sqref="J111">
    <cfRule type="cellIs" dxfId="0" priority="3" operator="equal">
      <formula>"Revisar No hay meta a &gt;75 km"</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POA_2022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Gimena Rincon</dc:creator>
  <cp:lastModifiedBy>Claudia Gimena Rincon</cp:lastModifiedBy>
  <dcterms:created xsi:type="dcterms:W3CDTF">2021-10-05T14:02:27Z</dcterms:created>
  <dcterms:modified xsi:type="dcterms:W3CDTF">2022-01-27T15:30:33Z</dcterms:modified>
</cp:coreProperties>
</file>