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T:\GRP_PYT_PPTO_EST\GPPE\POA EVIDENCIAS\POA 2022\RESOLUCION POA\"/>
    </mc:Choice>
  </mc:AlternateContent>
  <bookViews>
    <workbookView xWindow="0" yWindow="0" windowWidth="20490" windowHeight="7755"/>
  </bookViews>
  <sheets>
    <sheet name="POA_2022" sheetId="1" r:id="rId1"/>
  </sheets>
  <definedNames>
    <definedName name="_xlnm._FilterDatabase" localSheetId="0" hidden="1">POA_2022!$A$7:$T$244</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58" i="1" l="1"/>
  <c r="P157" i="1"/>
  <c r="P153" i="1"/>
  <c r="P121" i="1"/>
  <c r="O144" i="1" l="1"/>
  <c r="O143" i="1"/>
  <c r="N144" i="1"/>
  <c r="N173" i="1" l="1"/>
  <c r="N171" i="1"/>
  <c r="O170" i="1"/>
  <c r="P129" i="1" l="1"/>
  <c r="P130" i="1"/>
  <c r="P131" i="1"/>
  <c r="I157" i="1" l="1"/>
  <c r="I156" i="1"/>
  <c r="I141" i="1"/>
  <c r="I142" i="1"/>
  <c r="I143" i="1"/>
  <c r="I144" i="1"/>
  <c r="I146" i="1"/>
  <c r="I147" i="1"/>
  <c r="I148" i="1"/>
  <c r="I149" i="1"/>
  <c r="I150" i="1"/>
  <c r="I151" i="1"/>
  <c r="I152" i="1"/>
  <c r="I154" i="1"/>
  <c r="I155" i="1"/>
  <c r="I140" i="1"/>
  <c r="I37" i="1" l="1"/>
  <c r="I38" i="1"/>
  <c r="I39" i="1"/>
  <c r="I40" i="1"/>
  <c r="I41" i="1"/>
  <c r="I42" i="1"/>
  <c r="I43" i="1"/>
  <c r="I44" i="1"/>
  <c r="I45" i="1"/>
  <c r="I46" i="1"/>
  <c r="I36" i="1"/>
  <c r="O173" i="1" l="1"/>
  <c r="O171" i="1"/>
  <c r="I127" i="1" l="1"/>
  <c r="P13" i="1" l="1"/>
  <c r="P32" i="1"/>
  <c r="P30" i="1"/>
  <c r="O177" i="1" l="1"/>
  <c r="O176" i="1"/>
  <c r="O175" i="1"/>
  <c r="O174" i="1"/>
  <c r="O172" i="1"/>
  <c r="P213" i="1" l="1"/>
  <c r="P33" i="1" l="1"/>
  <c r="P214" i="1" l="1"/>
  <c r="P212" i="1"/>
  <c r="P216" i="1"/>
  <c r="P219" i="1"/>
  <c r="P215" i="1" l="1"/>
  <c r="P217" i="1"/>
  <c r="P218"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I239" i="1"/>
  <c r="I238" i="1"/>
  <c r="I237" i="1"/>
  <c r="I235" i="1"/>
  <c r="I233" i="1"/>
  <c r="K232" i="1"/>
  <c r="I232" i="1" s="1"/>
  <c r="I231" i="1"/>
  <c r="I229" i="1"/>
  <c r="I228" i="1"/>
  <c r="J227" i="1"/>
  <c r="I227" i="1" s="1"/>
  <c r="I226" i="1"/>
  <c r="I225" i="1"/>
  <c r="I224" i="1"/>
  <c r="I223" i="1"/>
  <c r="I222" i="1"/>
  <c r="I221" i="1"/>
  <c r="I220" i="1"/>
  <c r="J219" i="1"/>
  <c r="I219" i="1"/>
  <c r="K217" i="1"/>
  <c r="J217" i="1"/>
  <c r="I216" i="1"/>
  <c r="I215" i="1"/>
  <c r="I214" i="1"/>
  <c r="I217" i="1" l="1"/>
  <c r="P47" i="1" l="1"/>
  <c r="P46" i="1"/>
  <c r="P45" i="1"/>
  <c r="P44" i="1"/>
  <c r="P43" i="1"/>
  <c r="P42" i="1"/>
  <c r="P41" i="1"/>
  <c r="P40" i="1"/>
  <c r="P39" i="1"/>
  <c r="P38" i="1"/>
  <c r="P37" i="1"/>
  <c r="P36" i="1"/>
  <c r="P35" i="1"/>
  <c r="P34" i="1"/>
  <c r="P194" i="1" l="1"/>
  <c r="P195" i="1"/>
  <c r="P196" i="1"/>
  <c r="P197" i="1"/>
  <c r="P198" i="1"/>
  <c r="P199" i="1"/>
  <c r="P201" i="1"/>
  <c r="P202" i="1"/>
  <c r="P203" i="1"/>
  <c r="P204" i="1"/>
  <c r="P205" i="1"/>
  <c r="P206" i="1"/>
  <c r="P207" i="1"/>
  <c r="P208" i="1"/>
  <c r="P209" i="1"/>
  <c r="P210" i="1"/>
  <c r="P211" i="1"/>
  <c r="K167" i="1" l="1"/>
  <c r="I167" i="1"/>
  <c r="K47" i="1"/>
  <c r="I47" i="1"/>
  <c r="P187" i="1" l="1"/>
  <c r="P188" i="1"/>
  <c r="P189" i="1"/>
  <c r="P190" i="1"/>
  <c r="P191" i="1"/>
  <c r="P192" i="1"/>
  <c r="P193" i="1"/>
  <c r="P159" i="1" l="1"/>
  <c r="P155" i="1"/>
  <c r="P9" i="1" l="1"/>
  <c r="P10" i="1"/>
  <c r="P11" i="1"/>
  <c r="P12" i="1"/>
  <c r="P14" i="1"/>
  <c r="P15" i="1"/>
  <c r="P16" i="1"/>
  <c r="P17" i="1"/>
  <c r="P18" i="1"/>
  <c r="P19" i="1"/>
  <c r="P20" i="1"/>
  <c r="P21" i="1"/>
  <c r="P22" i="1"/>
  <c r="P23" i="1"/>
  <c r="P24" i="1"/>
  <c r="P25" i="1"/>
  <c r="P26" i="1"/>
  <c r="P27" i="1"/>
  <c r="P28" i="1"/>
  <c r="P29" i="1"/>
  <c r="P31" i="1"/>
  <c r="P8" i="1"/>
  <c r="P177" i="1" l="1"/>
  <c r="P176" i="1"/>
  <c r="P174" i="1"/>
  <c r="P172" i="1"/>
  <c r="P170" i="1"/>
  <c r="P180" i="1"/>
  <c r="P169" i="1"/>
  <c r="P175" i="1"/>
  <c r="P178" i="1"/>
  <c r="P179" i="1"/>
  <c r="P181" i="1"/>
  <c r="P182" i="1"/>
  <c r="P183" i="1"/>
  <c r="P184" i="1"/>
  <c r="P185" i="1"/>
  <c r="P186" i="1"/>
  <c r="P173" i="1"/>
  <c r="P168" i="1"/>
  <c r="P171" i="1" l="1"/>
  <c r="P156" i="1"/>
  <c r="P160" i="1"/>
  <c r="P161" i="1"/>
  <c r="P162" i="1"/>
  <c r="P163" i="1"/>
  <c r="P164" i="1"/>
  <c r="P165" i="1"/>
  <c r="P166" i="1"/>
  <c r="P167" i="1"/>
  <c r="P137" i="1" l="1"/>
  <c r="P138" i="1"/>
  <c r="P139" i="1"/>
  <c r="P140" i="1"/>
  <c r="P141" i="1"/>
  <c r="P142" i="1"/>
  <c r="P143" i="1"/>
  <c r="P144" i="1"/>
  <c r="P146" i="1"/>
  <c r="P147" i="1"/>
  <c r="P148" i="1"/>
  <c r="P149" i="1"/>
  <c r="P150" i="1"/>
  <c r="P151" i="1"/>
  <c r="P152" i="1"/>
  <c r="P154" i="1"/>
  <c r="P136" i="1" l="1"/>
  <c r="P135" i="1"/>
  <c r="P134" i="1"/>
  <c r="P133" i="1"/>
  <c r="P132" i="1"/>
  <c r="P127" i="1"/>
  <c r="P126" i="1"/>
  <c r="P128" i="1"/>
  <c r="I134" i="1" l="1"/>
  <c r="I126" i="1"/>
  <c r="P125" i="1" l="1"/>
  <c r="P124" i="1"/>
  <c r="P123" i="1"/>
  <c r="P122" i="1" l="1"/>
  <c r="P120" i="1"/>
  <c r="P119" i="1"/>
  <c r="P118" i="1"/>
  <c r="P117" i="1"/>
  <c r="P116" i="1"/>
  <c r="P115" i="1"/>
  <c r="P114" i="1"/>
  <c r="P113" i="1"/>
  <c r="P112" i="1"/>
  <c r="P111" i="1"/>
  <c r="P110" i="1"/>
  <c r="P109" i="1"/>
  <c r="I118" i="1"/>
  <c r="I115" i="1"/>
  <c r="I114" i="1"/>
  <c r="I113" i="1"/>
  <c r="I112" i="1"/>
  <c r="I111" i="1"/>
  <c r="I110" i="1"/>
  <c r="P108" i="1" l="1"/>
  <c r="P107" i="1"/>
  <c r="P106" i="1"/>
  <c r="P105" i="1"/>
  <c r="P104" i="1"/>
  <c r="P103" i="1"/>
  <c r="P102" i="1"/>
  <c r="P101" i="1"/>
  <c r="P100" i="1"/>
  <c r="P99" i="1"/>
  <c r="P98" i="1"/>
  <c r="P97" i="1"/>
  <c r="P96" i="1"/>
  <c r="P95" i="1"/>
  <c r="P94" i="1"/>
  <c r="P93" i="1"/>
  <c r="K97" i="1" l="1"/>
  <c r="K96" i="1"/>
  <c r="K95" i="1"/>
  <c r="K94" i="1"/>
  <c r="P92" i="1" l="1"/>
  <c r="P90" i="1"/>
  <c r="P89" i="1"/>
  <c r="P88" i="1"/>
  <c r="P87" i="1"/>
  <c r="P91" i="1"/>
  <c r="P86" i="1"/>
  <c r="P85" i="1"/>
  <c r="P84" i="1"/>
  <c r="P83" i="1" l="1"/>
  <c r="P82" i="1" l="1"/>
  <c r="P81" i="1"/>
  <c r="P80" i="1"/>
  <c r="P78" i="1"/>
  <c r="P64" i="1"/>
  <c r="P61" i="1"/>
  <c r="P58" i="1"/>
  <c r="P57" i="1"/>
  <c r="P56" i="1"/>
  <c r="P55" i="1"/>
  <c r="P54" i="1"/>
  <c r="P53" i="1"/>
  <c r="P52" i="1"/>
  <c r="P51" i="1"/>
  <c r="P48" i="1" l="1"/>
  <c r="P49" i="1"/>
  <c r="P50" i="1"/>
  <c r="P59" i="1"/>
  <c r="P60" i="1"/>
  <c r="P62" i="1"/>
  <c r="P63" i="1"/>
  <c r="P65" i="1"/>
  <c r="P66" i="1"/>
  <c r="P67" i="1"/>
  <c r="P68" i="1"/>
  <c r="P69" i="1"/>
  <c r="P70" i="1"/>
  <c r="P71" i="1"/>
  <c r="P72" i="1"/>
  <c r="P73" i="1"/>
  <c r="P74" i="1"/>
  <c r="P75" i="1"/>
  <c r="P76" i="1"/>
  <c r="P77" i="1"/>
  <c r="P79" i="1"/>
</calcChain>
</file>

<file path=xl/sharedStrings.xml><?xml version="1.0" encoding="utf-8"?>
<sst xmlns="http://schemas.openxmlformats.org/spreadsheetml/2006/main" count="2736" uniqueCount="663">
  <si>
    <t>Dependencia Líder</t>
  </si>
  <si>
    <t xml:space="preserve">Programa </t>
  </si>
  <si>
    <t>Acción Institucional POA</t>
  </si>
  <si>
    <t>Formula de los Indicadores</t>
  </si>
  <si>
    <t>Objetivo de la Acción</t>
  </si>
  <si>
    <t xml:space="preserve">Meta Total </t>
  </si>
  <si>
    <t xml:space="preserve">
Nacional
 &gt; 75 Km
</t>
  </si>
  <si>
    <t>Otros
&lt; 75 Km</t>
  </si>
  <si>
    <t>Total viaticos</t>
  </si>
  <si>
    <t>Total tiquetes</t>
  </si>
  <si>
    <t>Total contratos personas naturales</t>
  </si>
  <si>
    <t>Total contratos personas jurídicas (OTROS)</t>
  </si>
  <si>
    <t>Costo Total de la Acción Institucional Sin Tiquetes</t>
  </si>
  <si>
    <t>Fuente de financiación (proyecto de inversión)</t>
  </si>
  <si>
    <t>Fuente de financiación (Producto SIIF)</t>
  </si>
  <si>
    <t>Fuente de financiación (Actividad SUIFP)</t>
  </si>
  <si>
    <t xml:space="preserve">Objetivo de los Contratos derivados  </t>
  </si>
  <si>
    <t>Dirección de Alimentos y Bebidas</t>
  </si>
  <si>
    <t xml:space="preserve">1 Fortalecimiento  de la inspección  vigilancia y control de los productos competencia del Invima </t>
  </si>
  <si>
    <t>5 Gestión de la transparencia, participación ciudadana, rendición de cuentas y lucha contra la ilegalidad</t>
  </si>
  <si>
    <t xml:space="preserve">3 Fortalecimiento institucional de la gestión administrativa y de apoyo del Invima </t>
  </si>
  <si>
    <t>Realizar capacitación a entes descentralizados y otros Actores</t>
  </si>
  <si>
    <t>Realizar asistencia Técnica a entes territoriales y otros actores</t>
  </si>
  <si>
    <t>Realizar visitas con propósito de certificación en Alimentos y Bebidas</t>
  </si>
  <si>
    <t xml:space="preserve">Hacer Seguimiento a las certificaciones en Alimentos y Bebidas
</t>
  </si>
  <si>
    <t>Realizar visitas  de Autorización Sanitaria o Autorización Sanitaria Provisional a Plantas de Beneficio Animal, desposte y desprese, en el marco del decreto 1500 de 2007 y resoluciones reglamentarias.</t>
  </si>
  <si>
    <t xml:space="preserve">Realizar tramites de registro sanitario-NS-NSO- nuevos, reconocimientos y renovaciones </t>
  </si>
  <si>
    <t>Realizar tramites asociados a registro sanitario-NS-NSO-(Modificaciones, cambios, certificaciones RS y autorizaciones)</t>
  </si>
  <si>
    <t xml:space="preserve">Emitir las Evaluaciones Técnico Cientificas  por parte de las Salas Especializadas de la  Comisión Revisora </t>
  </si>
  <si>
    <t>Realizar Sesiones de sala de Especializada de la Comisión Revisora  ordinarias y extraordinarias</t>
  </si>
  <si>
    <t>Realizar visitas de seguimiento y/o acompañamiento técnico en actividades relacionadas con IVC a la Dir. Operaciones sanitarias</t>
  </si>
  <si>
    <t>Elaborar y actualizar   documentos técnicos (lineamientos,infografias instrumentos, procedimientos)</t>
  </si>
  <si>
    <t>Realizar visitas de auditorias o  seguimientos técnico en actividades relacionadas con IVC y circulares 046 de 2014 a las Entidades territriales  de Salud -ETS</t>
  </si>
  <si>
    <t>Elaborar informe sobre el análisis de las piezas publicitarias aportadas por el contrato de monitoreo de medios masivos de publicidad de los productos de interes de la Direccion de Alimentos y Bebidas</t>
  </si>
  <si>
    <t>Convocar a reuniones de Comité Técnico Nacional de Bioseguridad para OVM con uso en salud o alimentación humana</t>
  </si>
  <si>
    <t>Realizar simposios Nacionales relacionados con temas de prioridad de la Dirección de Alimentos y Bebiidas con enfoque de riesgo.</t>
  </si>
  <si>
    <t>Realizar la entrega oportuna a la Direcciòn de Operaciones Sanitarias de la programacion de visitas y toma de muestra por IVC</t>
  </si>
  <si>
    <t xml:space="preserve">Contribuir con la ejecucion de los planes de muestreo de vigilancia y control de microorganismos patógenos y calidad microbiológica y físico-química  en alimentos y bebidas y vigilancia y control de residuos y contaminantes químicos en alimentos y bebidas.                          </t>
  </si>
  <si>
    <t>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t>
  </si>
  <si>
    <t xml:space="preserve">Elaborar  informes de la participación en   reuniones de temas  relacionadas con Comites de CODEX ALIMENTARIUS S </t>
  </si>
  <si>
    <t>Realizar visitas de acompañamiento a las autoridades sanitarias de terceros paises para la habilitación y certificación de establecimientos colombianos que quieren exportar</t>
  </si>
  <si>
    <t xml:space="preserve">Realizar visitas de habilitacion de establecimientos o de reconocimeito de equivalencia de sistemas sanitarios en terceros países </t>
  </si>
  <si>
    <t>Identificar y ejecutar las actividades de participación ciudadana de acuerdo a la metodologia institucional_ Lineamientos de documentación de participación ciudadana y rendición de cuentas</t>
  </si>
  <si>
    <t>Ejecutar el 95%  de los recursos del presupuesto de invesión apropiado para la vigencia</t>
  </si>
  <si>
    <t>(No de actividades realizadas/No de actividades identificadas)*100</t>
  </si>
  <si>
    <t>Brindar capacitación a los Entidades teritoriales de salud y colectivos de usuarios en temas relacionados con los
asuntos competencia de la DAB</t>
  </si>
  <si>
    <t>Brindar asistencia técnica a los Entidades territoriales y usuarios relacionada con los asuntos de competencia de la DAB</t>
  </si>
  <si>
    <t>Verificar el cumplimiento de los requisitos establecidos en la normatividad sanitaria vigente, con el fin de otorgar la certificación BPM, BPF y autorización de material reciclado para envases de alimentos y bebidas a los establecimientos competencia de la DAB.</t>
  </si>
  <si>
    <t>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t>
  </si>
  <si>
    <t>Verificar el cumplimiento de los requisitos establecidos en la normatividad sanitaria vigente, con el fin de otorgar la
autorización sanitaria provisional  a las a Plantas de Beneficio Animal, desposte y desprese.</t>
  </si>
  <si>
    <t xml:space="preserve">Gestionar las solicitudes de expedición de Registros Sanitarios y trámites asociados, a los productos de competencia
de la DAB, emitiendo actuaciones administrativas que cumplan con la normatividad sanitaria vigente, con los tiempos
de respuesta y criterios de calidad
</t>
  </si>
  <si>
    <t xml:space="preserve">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
</t>
  </si>
  <si>
    <t xml:space="preserve">
Estudiar y conceptuar acerca de los aspectos científicos y tecnológicos de los productos que por competencia se someten a consideración de las Salas Especializadas de la Comisión Revisora de acuerdo con las funciones asignadas.</t>
  </si>
  <si>
    <t>Realizar seguimiento a la implementacion del " acta de inspeccion sanitaria con enfoque de riesgo a fabricas de alimentos"  mediante el cual se defina un informe de seguimiento y determinar  acciones a seguir</t>
  </si>
  <si>
    <t xml:space="preserve">Brindar instrucciones y recomendar aplicación de conceptos y directrices técnico- sanitarias para la ejecución de actividades de inspección, vigilancia y control sanitario de alimentos y bebidas
</t>
  </si>
  <si>
    <t>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t>
  </si>
  <si>
    <t>Realizar el control sanitario de la publicidad de alimentos y bebidas, para dar cumplimiento a lo establecido en el decreto 2078 de 2012 - artículo 20 - numeral 26</t>
  </si>
  <si>
    <t>Informar  lo  relacionado con: evaluación de solicitudes y respuestas a requerimientos de OGM para uso en salud o alimentacion humana exclusivamente.</t>
  </si>
  <si>
    <t>Mejorar  el estatus sanitarios y el conocimiento de los gremios  y otros actores  en inocuidad   de alimentos dentro del marco normativo y sus implicaciones en la salud</t>
  </si>
  <si>
    <t>Entregar oportunamente la  programacion de visitas y toma de muestra por IVC a la Direcciòn de Operaciones Sanitarias</t>
  </si>
  <si>
    <t xml:space="preserve">Realizar seguimiento a la ejecución de los planes de muestreo, atendiendo las diferentes incidencias por los diferentes actores que permita dar cumplimiento a las actividades de toma de muestra de los planes de muestreo programados por la Misional              </t>
  </si>
  <si>
    <t>Remitir para revisión    a la  la Dirección General los informes de resultado de los planes de muestreo ejecutados por la Dirección de Alimentos y Bebidas</t>
  </si>
  <si>
    <t>Adoptar información y posición país en los comites CODEX ALIMENTARIUS</t>
  </si>
  <si>
    <t xml:space="preserve">Habilitar  y certificar  por  parte  autoridades sanitarias de terceros paises   los establecimientos colombianos que quieren exportar sus productos a nivel nacional </t>
  </si>
  <si>
    <t>Habilitar los establecimientos o  reconocer  equivalencia de sistemas sanitarios en terceros países  a nivel internacional</t>
  </si>
  <si>
    <t>Realizar las acciones de participación ciudadana de acuerdo a la metodología institucional</t>
  </si>
  <si>
    <t>Cumplir con la ejecución del presupuesto de inversión apropiado a la dependencia de acuerdo a los lineamientos establecidos por la Oficina Asesora de Planeación</t>
  </si>
  <si>
    <t>Ejecutar visitas de seguimiento a establecimientos de productos competencia del Invima ya  certificados en ecumplimiento de los requisitos establecidos en la normatividad sanitaria vigente</t>
  </si>
  <si>
    <t>C-1903-0300-7-0-1903010 Servicio de certificaciones en buenas practicas</t>
  </si>
  <si>
    <t>1903-300-7 
Fortalecimiento  de la inspección  vigilancia y control de los productos competencia del Invima a nivel Nacional</t>
  </si>
  <si>
    <t>N.A.</t>
  </si>
  <si>
    <t xml:space="preserve">Realizar la visitas con proposito de otorgar certificación del cumplimiento de los requisitos establecidos en la normatividad sanitaria vigente </t>
  </si>
  <si>
    <t xml:space="preserve">Desarrollar acciones  técnicas y administrativas de relacionamiento con instituciones publico/privadas del orden territorial, nacional e internacional </t>
  </si>
  <si>
    <t>C-1903-0300-7-0-1903001 Documentos de lineamientos técnicos</t>
  </si>
  <si>
    <t xml:space="preserve">Desarrollar acciones  tecnicas y administrativas asociados a inspección, vigilancia y control </t>
  </si>
  <si>
    <t>C-1903-0300-7-0-1903011 Servicio de inspección, vigilancia y control</t>
  </si>
  <si>
    <t>Emitir  concepto acerca de los aspectos científicos y tecnológicos de los productos que por competencia se someten a consideración de las Salas Especializadas de la Comisión Revisora</t>
  </si>
  <si>
    <t xml:space="preserve">C-1903-0300-7-0-1903048 Servicio de evaluación tecnico -cientifica de los productos sujetos de Inspección , vigilancia y control  </t>
  </si>
  <si>
    <t xml:space="preserve">Gestionar la expedición de Registros Sanitarios y trámites asociados, a los productos competencia del Invima </t>
  </si>
  <si>
    <t>C-1903-0300-7-0-1903009 Servicio de registro Sanitario</t>
  </si>
  <si>
    <t xml:space="preserve">Brindar asistencia tecnica  en Inspección, Vigilancia y Control a los actores que intervienen en el funcionamiento del modelo de IVC </t>
  </si>
  <si>
    <t>C-1903-0300-7-0-1903023 Servicio de asistencia técnica en inspección, vigilancia y control</t>
  </si>
  <si>
    <t>FUNCIONAMIENTO</t>
  </si>
  <si>
    <t>Realizar capacitación a entes descentralizados y otros Actoresde los productos y establecimientos competencia de nuestra Dirección</t>
  </si>
  <si>
    <t>Realizar Asistencia técnica a entes descentralizados y otros Actoresde los productos y establecimientos competencia de nuestra Dirección</t>
  </si>
  <si>
    <t xml:space="preserve">Realizar visitas con proposito de certificación a productos de cosméticos, aseo y  plaguicidas de uso domèstico otorgadas
</t>
  </si>
  <si>
    <t xml:space="preserve">Hacer Seguimiento a las certificaciones en productos  de cosméticos, aseo y  plaguicidas de uso domèstico otorgadas
</t>
  </si>
  <si>
    <t>Realizar Visitas de verificacion de cumplimiento de lineamientos a la DIROS de los productos y establecimiento de nuestra competencia</t>
  </si>
  <si>
    <t>Realizar visitas de IVC competencia de la Dirección de los productos y establecimientos de nuestra competencia.</t>
  </si>
  <si>
    <t xml:space="preserve">Realizar la recolección de las muestras requeridas para demuestra de calidad de cosmeticos, higiene doméstica, absorbentes de higiene personal y plaguicidas </t>
  </si>
  <si>
    <t xml:space="preserve">Realizar estudios y gestionar trámites de Notificaciones Sanitarias Obligatorias y Registro Sanitarios Nuevos de Produtos cosméticos, higiene doméstica, absorbentes de higiene personal y plaguicidas </t>
  </si>
  <si>
    <t>Realizar tramites de registro sanitario-NS-NSO- nuevos, reconocimientos y renovaciones</t>
  </si>
  <si>
    <t>Dirección de Cosméticos</t>
  </si>
  <si>
    <t>1- Brindar capacitación a los Entes descentralizados y colectivos de usuarios en temas relacionados con los
asuntos competencia del Invima</t>
  </si>
  <si>
    <t>2-Brindar asistencia técnica a los Entes descentralizados relacionada con los asuntos de competencia del Invima</t>
  </si>
  <si>
    <t>3- Garantizar que las empresas fabricantes nacionales e importadoras de los productos competencia del Invima reunen las condiciones tecnico sanitarias  mínimas para llevar a cabo los procesos de fabricación, almacenamiento y acondicionamiento.</t>
  </si>
  <si>
    <t>4- Garantizar que las empresas fabricantes nacionales e importadoras de  los productos competencia del Invima reunen las condiciones tecnico sanitarias  mínimas para llevar a cabo los procesos de fabricación, almacenamiento y acondicionamiento</t>
  </si>
  <si>
    <t>6- Verificar el cumplimiento de lineamientos a la DIROS</t>
  </si>
  <si>
    <t>5- Realizar la ejecución de las actividades de inspección, vigilancia y control</t>
  </si>
  <si>
    <t>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t>
  </si>
  <si>
    <t>8- Adelantar estudios de los trámites nuevos asociados a cosméticos, higiene doméstica, absorbentes de higiene personal y plaguicidas.</t>
  </si>
  <si>
    <t>9- Gestionar las solicitudes de Renovación de los trámites asociados de cosméticos, higiene doméstica, absorbentes de higiene personal y plaguicidas.</t>
  </si>
  <si>
    <t>10- Gestionar los trámites asociados a Modificaciones, cambios, certificaciones RS y autorizaciones para productos cosméticos, productos de higiene doméstica y Plaguicidas y otros que permitan ajustarse al cumplimiento de las normas sanitarias nacionales e internacionales.</t>
  </si>
  <si>
    <t>Desarrollar acciones técnicas y administrativas asociadas a vigilancia epidemiológica , postcomercialización y control de residuos quimicos</t>
  </si>
  <si>
    <t>C-1903-0300-7-0-1903009 Servicio de registro sanitario</t>
  </si>
  <si>
    <t>Dirección de Dispositivos Mëdicos</t>
  </si>
  <si>
    <t xml:space="preserve">Analizar la causalidad y gestionar los reportes de eventos e incidentes adversos asociados al uso de los dispositivos médicos notificados al programa nacional de tecnovigilancia </t>
  </si>
  <si>
    <t>Gestionar los requisitos contemplados en la Norma del Programa de Tecnivigilancia (Resolución 4816)</t>
  </si>
  <si>
    <t xml:space="preserve">Gestionar los requisitos contemplados en la Norma del Programa de Tecnivigilancia (Resolución 4816) </t>
  </si>
  <si>
    <t xml:space="preserve">Analizar la causalidad y gestionar los reportes de eventos e incidentes adversos asociados  al uso de los reactivos de diagnostico In-Vitro </t>
  </si>
  <si>
    <t>Gestionar  los requisitos contemplados en la Norma del Programa de Reactivovigilancia</t>
  </si>
  <si>
    <t>Realizar Seguimiento a la calidad de las visitas y competencias de los inspectores</t>
  </si>
  <si>
    <t>Realizar visitas con propósito de certificación en dispositivos médicos y reactivos de diagnóstico in-vitro</t>
  </si>
  <si>
    <t>Hacer Seguimiento a las certificaciones en dispositivos médicos y reactivos de diagnóstico in-vitro</t>
  </si>
  <si>
    <t>Elaborar  y publicar  documentos técnicos competencia de la Dirección de Dispositivos Médicos</t>
  </si>
  <si>
    <t>Realizar Acompañamiento técnico en actividades relacionadas con IVC a la Dir. Operaciones sanitarias</t>
  </si>
  <si>
    <t xml:space="preserve">Evaluar tramites de Publicidad de los productos competencia de la Direccion </t>
  </si>
  <si>
    <t>Hacer Inscripcion de Recurso humano para el mantenimiento de los equipos biomedicos clase IIb y III</t>
  </si>
  <si>
    <t>Realizar visitas con propósito de certificación de Buenas Practicas de Bancos de Tejido y Medula Osea</t>
  </si>
  <si>
    <t>Realizar visitas con propósito de certificación en condiciones sanitarias para Bancos de Tejido y Medula Osea</t>
  </si>
  <si>
    <t xml:space="preserve">Realizar Visita de verificación de requisitos para Bancos de semen, óvulos y embriones - </t>
  </si>
  <si>
    <t>Realizar Visita de verificación de requerimientos a bancos de tejidos y medula osea,  Bancos de semen, óvulos y embriones -.</t>
  </si>
  <si>
    <t>Realizar Visita de verificación a centros de almacenamiento temporal de los bancos de tejidos</t>
  </si>
  <si>
    <t xml:space="preserve">Realizar Inspección, Vigilancia y Control a establecimientos de competencia de la Dirección Bancos de Tejido y Medula Osea, Bancos de Medicina Reproductiva </t>
  </si>
  <si>
    <t>Realizar tramites de control posterior asociados a registro sanitario automáticos</t>
  </si>
  <si>
    <t>Realizar tramites de modificaciones automáticas</t>
  </si>
  <si>
    <t>Realizar revisiones de Oficio a los registros sanitarios competencia de la Direccion.</t>
  </si>
  <si>
    <t xml:space="preserve">Emitir  Evaluaciones Técnico Cientificas  por parte de las Salas Especializadas de la  Comisión Revisora </t>
  </si>
  <si>
    <t>Realizar el análisis, la gestión y/o la publicación de trámites relacionados con la fabricación de dispositivos médicos vitales no disponibles.</t>
  </si>
  <si>
    <t>Absolver las consultas realizadas por los usuarios y emitir conceptos técnicos referidos a los productos competencia del área y con relación a la emergencia sanitaria</t>
  </si>
  <si>
    <t>Fortalecer las competencias científicas y tecnicas para el mejoramiento de los Programas Postcomercialización y la toma de decisiones en materia del uso adecuado de las tecnologías sanitarias.</t>
  </si>
  <si>
    <t>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t>
  </si>
  <si>
    <t>Afianzar el reconocimiento nacional e internacional de un programa efectivo que mediante las acciones ayuda a proteger la salud de los colombianos.</t>
  </si>
  <si>
    <t>Fidelizar a los actores del sistema para ampliar cada año la cobertura del acciones del Programa Nacional de Tecnovigilancia.</t>
  </si>
  <si>
    <t>Afianzar el reconocimiento nacional e internacional de un Programa efectivo que mediante las acciones ayude a proteger la salud de los colombianos.</t>
  </si>
  <si>
    <t>Determinar las causas de los efectos indeseados relacionados con el uso de los reactivos de diagnostico in vitro y gestionar las acciones con los fabricantes e importadores</t>
  </si>
  <si>
    <t>Asegurar el seguimiento, evaluación, gestión y divulgación de las alertas, relacionadas con los reactivos de diagnostico que se comercializan en Colombia , de acuerdo a lo establecido en el articulo 20 de la Resolución 2013038979 de 2013, para el nivel nacional</t>
  </si>
  <si>
    <t>Asegurar el seguimiento, evaluación, gestión y divulgación de los informes de seguridad relacionados con los reactivos de diagnóstico que se comercializan en Colombia , de acuerdo a lo establecido en el articulo 20 de la Resolución 2013038979 de 2013, para el nivel nacional</t>
  </si>
  <si>
    <t>Identificar debilidades, fortalezas y oportunidades de mejora en el proceso de certificaciones, así como establecer un mecanismo de control a nuestros auditores desde el punto de vista actitudinal como aptitudinal.</t>
  </si>
  <si>
    <t>Garantizar que las empresas fabricantes nacionales e importadoras de dispositivos médicos y reactivos de diagnóstico in-vitro, reunen las condiciones tecnico sanitarias  mínimas para llevar a cabo los procesos de fabricación, almacenamiento y acondicionamiento</t>
  </si>
  <si>
    <t>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t>
  </si>
  <si>
    <t>Elaborar documentos que orienten la toma de decisiones frente a situaciones sanitarias presentes en establecimientos de competencia</t>
  </si>
  <si>
    <t>Brindar soporte técnico a la Dirección de Operaciones Sanitarias en inspecciones in situ, para propiciar la toma de decisiones ante situaciones sanitarias evidenciadas, con base en la aplicacion normativa, así como la unificación de criterios.</t>
  </si>
  <si>
    <t>Garantizar que la información a la que tiene acceso la comunidad a través de diferentes medios de comunicación se ciñe a las condiciones técnicas de los productos y demás condiciones establecidas en la normatividad sanitaria vigente.</t>
  </si>
  <si>
    <t>Garantizar que el personal que presta servicios de mantenimiento de equipos biomédicos de categorías de riesgo IIb y III cumple los requisitos mínimos de formación y experiencia de forma que esta actividad no afecte las condiciones de operacion de los equipos</t>
  </si>
  <si>
    <t>Certificar en Buenas Practicas a los Bancos de Tejidos  que cumplan con los requisitos  tecnicos, legales y cientificos establecidos normativamente para distribuir tejido</t>
  </si>
  <si>
    <t>Certificar en condiciones sanitarias a los Bancos de Tejidos  que cumplan  con los requisitos  tecnicos, legales y cientificos  establecidos normativamente para la captación de tejidos y validación de sus procesos</t>
  </si>
  <si>
    <t>Verificar que los Bancos de semen, óvulos y embriones, cumplan  con los requisitos  tecnicos, legales y cientificos  establecidos para su funcionamiento</t>
  </si>
  <si>
    <t>Verificar que los  requerimiento a los bancos de tejidos y medula osea, Bancos de Semen, óvulos y embriones, cumplan con los requisitos  tecnicos, legales y cientificos establecidos.</t>
  </si>
  <si>
    <t>Verificar que los  requerimientos a los centros de almacenamientos, cumplan con los requisitos  tecnicos, legales y cientificos establecidos.</t>
  </si>
  <si>
    <t>Vigilar que los establecimientos certificados mantengan las condiciones con las que fueron certificados y evidenciar las desviaciones de los mismos que impliquen la toma de medidas de control</t>
  </si>
  <si>
    <t xml:space="preserve">Realizar la evaluación de eficacia referencia y la aprobación sanitaria, para la introducción de una tecnología médica al país, a través de la expedición de registros sanitarios y trámites asociados, </t>
  </si>
  <si>
    <t>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t>
  </si>
  <si>
    <t>Evaluar y Conceptualizar sobre reactivos categoria 3, provenientes de paises que no son de referencia, protocolos de investigación tanto de reactivos de diagnóstico in vitro y dispositivos médicos y sobre otras situaciones que tengan o puedan tener impacto en la salud publica .</t>
  </si>
  <si>
    <t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t>
  </si>
  <si>
    <t>Recibir y analizar las intenciones de agotamiento de existencias y demás  trámites relacionados con la fabricación de dispositivos médicos vitales no disponibles de tal forma que cumplan con el lleno de requisitos establecidos para ser publicados en la pagina web</t>
  </si>
  <si>
    <t xml:space="preserve"> Dar respuesta a todas la inquietudes que surgan por parte de los usuarios y vigilados en cuanto a productos competencia de la DDMOT en el marco del Covid 19
</t>
  </si>
  <si>
    <t>Oficina de Asuntos Internacionales</t>
  </si>
  <si>
    <t>Realizar acciones de coperacion internacional mediante la participacion en Intercambios Técnicos y Cientificos -ITCS</t>
  </si>
  <si>
    <t xml:space="preserve">Gestión de cooperación con autoridades homólogas y organismos internacionales priorizados. </t>
  </si>
  <si>
    <t>Participación en escenarios de carácter internacional que impacten en el reconocimiento del Instituto.</t>
  </si>
  <si>
    <t xml:space="preserve">Realizar actividades de cooperacion en modalidad de oferta   gracias a la calidad de agencia reguladora  reconocida. </t>
  </si>
  <si>
    <t>Realizar la  referenciación sobre regulaciones, procesos,  procedimientos, estructura, organización entre otros, de terceros paises y sus autoridades en los asuntos competencia del Invima.</t>
  </si>
  <si>
    <t>Acceder a mercados internacionales para la exportación de alimentos</t>
  </si>
  <si>
    <t>Participación en mesas de trabajo interinstitucionales de priorización de mercados</t>
  </si>
  <si>
    <t>Representar al INVIMA en negociaciones de acuerdos comerciales y sanitarios, comisiones de vecindad,  mesas sanitarias de los TLC y de las Comisiones bilaterales de monitoreo a relaciones comerciales</t>
  </si>
  <si>
    <t>Fortalecer capacidades técnicas y cientificas a través de acciones de cooperación internacional.</t>
  </si>
  <si>
    <t xml:space="preserve">Impactar el fortalecimiento y el reconocimiento del instituto </t>
  </si>
  <si>
    <t xml:space="preserve">Fortalecer el reconocimiento del instituto a nivel internacional </t>
  </si>
  <si>
    <t xml:space="preserve">Aportar al fortalecimiento de otras autoridades reguladoras/sanitarias, en cumplimiento de los compromisos internacionales asumidos por el Invima. </t>
  </si>
  <si>
    <t xml:space="preserve">Conocer como funcionan los terceros países y sus autoridades competentes en los asuntos de interes del Invima, con el propósito de contar con elementos para la mejora de los procesos y procedimientos internos. </t>
  </si>
  <si>
    <t>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t>
  </si>
  <si>
    <t>Participar en las mesas de trabajo que tienen como fin definir los mercados a los cuales se les realizará gestiones para su apertura o su mantenimiento.</t>
  </si>
  <si>
    <t>Reportar el número de representaciones planeadas en relación con las negociaciones y escenarios de acuerdos comerciales y sanitarioscomisiones de vecindad,  mesas sanitarias de los TLC y de las Comisiones bilaterales de monitoreo a relaciones comerciales</t>
  </si>
  <si>
    <t>Dirección de Responsabilidad Sanitaria</t>
  </si>
  <si>
    <t xml:space="preserve">Medir la gestión de Procesos Sancionatorios </t>
  </si>
  <si>
    <t xml:space="preserve">Realizar estudio de las actas de IVC recibidas de presuntos hechos que puedan llegar a vulnerar el régimen sanitario </t>
  </si>
  <si>
    <t xml:space="preserve">Dar respuesta a Recursos de reposición y Revocatorias dentro de los procesos sancionatorios </t>
  </si>
  <si>
    <t>Controlar la respuesta oportuna de Quejas, Reclamos y Denuncias</t>
  </si>
  <si>
    <t>Realizar análisis cuantitativo del infome de produccion de los grupos internos de trabajo</t>
  </si>
  <si>
    <t>Realizar tramites procesales de procesos sancionatorios</t>
  </si>
  <si>
    <t xml:space="preserve">Establecer decisión de inicio o abstención de procesos sancionatorios sobre   Actas de IVC recibidas </t>
  </si>
  <si>
    <t>Controlar la respuesta  a los recursos de reposiciòn y revocatorias interpuestas por los presuntos investigados dentro de los procesos sancionatorios</t>
  </si>
  <si>
    <t>Atender la respuesta a las solicitudes de Peticiones, Quejas, Reclamos, Denuncias y Sugerencias - PQRDS interpuestas, respecto a procesos sancionatorios dentro de los términos legales</t>
  </si>
  <si>
    <t>Realizar analisis cuantitativo para toma de decisiones y mejoramiento continuo en el desarrollo de procesos sancionatorios</t>
  </si>
  <si>
    <t>(Nro. de autos de inicio y/o abstención proferidos/Nro. De Actas de IVC recibidas)*100</t>
  </si>
  <si>
    <t>(Nro. de recursos de reposición y/o revocatorias proferidos/Nro.recursos de reposición y/o revocatorias recibidos)*100</t>
  </si>
  <si>
    <t>(Nro. de  PQRDS Atendidas oportunamente/Nro. PQRDS recibidas)*100</t>
  </si>
  <si>
    <t xml:space="preserve">Nro. de informes cualitativos de producción </t>
  </si>
  <si>
    <t>Oficina Asesora Jurídica</t>
  </si>
  <si>
    <t>Realizar monitoreo normativo y de jurisprudencia para surtir la divulgación de aquellos de interés y de competencia del instituto.</t>
  </si>
  <si>
    <t>Realizar mesas de unificación de criterios jurídicos al interior del instituto.</t>
  </si>
  <si>
    <t>Dar respuesta a entes judiciales y administrativos dentro del término legal</t>
  </si>
  <si>
    <t xml:space="preserve">Realizar las acciones tendientes a la recuperación de las acreencias a favor del Instituto. </t>
  </si>
  <si>
    <t xml:space="preserve">Realizar tramites procesales de cobro coactivo. </t>
  </si>
  <si>
    <t>Asesorar, conceptuar, proyectar y revisar documentos requeridos a la OAJ</t>
  </si>
  <si>
    <t xml:space="preserve">  Participar  y conocer  las normas expedidas que impacten en el actuar y competencias del Invima.</t>
  </si>
  <si>
    <t xml:space="preserve"> Gestionar las iniciativas incluidas en la agenda normativa acordadas con el ministerio de Salud.</t>
  </si>
  <si>
    <t>Desarrollar jornadas de normalización de carteras a nivel nacional</t>
  </si>
  <si>
    <t>Fortalecer el conocimiento de la normatividad  sanitaria, jurisprudencia y temas de interés.</t>
  </si>
  <si>
    <t>Fortalecer la unidad de criterio a nivel institucional.</t>
  </si>
  <si>
    <t>Defender los intereses del Instituto a través de la respuesta oportuna a los requerimientos judiciales.</t>
  </si>
  <si>
    <t>Recuperar el monto establecido en sanciones pecuniarias a favor del instituto resultado de procesos sancionatorios, disciplinarios y judiciales.</t>
  </si>
  <si>
    <t xml:space="preserve"> Obtener el  pago de sanciones pecuniarias a favor del instituto resultado de procesos sancionatorios, disciplinarios y judiciales.</t>
  </si>
  <si>
    <t>Asesorar, conceptuar, proyectar y revisar documentos para garantizar el cumplimiento de la normatividad vigente</t>
  </si>
  <si>
    <t>Articular e intervenir en la gestión normativa.</t>
  </si>
  <si>
    <t>Actividades realizadas por la Oficina Asesora Jurídica con el fin de promover la agenda normativa acordada con el Ministerio de Salud y Protección Social.</t>
  </si>
  <si>
    <t>Lograr acuerdos de pago a través del cobro persuasivo y/o coactivo para hacer efectivas las acreencias a favor del Invima en los diferentes grupos de trabajo territorial.</t>
  </si>
  <si>
    <t>(No. de mesas de unificación de criterios jurídicos realizadas /No. de mesas de unificación de criterios jurídicos solicitados por las dependencias o propuestos por la Oficina Asesora Jurídica ) *100</t>
  </si>
  <si>
    <t xml:space="preserve">(No. Respuestas a entes judiciales y administrativos radicados en el termino esperado  / Total  de requerimientos judiciales y administrativos con vencimiento durante el periodo)*100. </t>
  </si>
  <si>
    <t xml:space="preserve"> (No.  Asesorias, conceptos, proyección y revisión de documentos realizados por la OAJ / No Total de conceptos, proyección y revisión de documentos requeridos en el periodo)*100.</t>
  </si>
  <si>
    <t xml:space="preserve"> (Nº de Proyectos de Normas en las que el Invima intervino o articuló a través de la Oficina Asesora Jurídica / No. De proyectos de norma en que se requiera participación o se amerite intervención del instituto)*100.</t>
  </si>
  <si>
    <t>(No de actividades realizadas / No de actividades programadas)*100</t>
  </si>
  <si>
    <t>Realizar  el seguimiento y control a la ejecución de proyectos institucionales definidos en  Plan Estratégico de la entidad para la vigencia</t>
  </si>
  <si>
    <t>Realizar el seguimiento al Plan Operativo Anual y Plan Operativo Anual  de Inversión  definidos en  el Plan Estratégico de la entidad para la vigencia</t>
  </si>
  <si>
    <t xml:space="preserve">Actualizar el manual tarifario de la entidad </t>
  </si>
  <si>
    <t>Ejecutar las actividades del Plan Estadístico Institucional de acuerdo a los planes de acción definidos en el documento PEI</t>
  </si>
  <si>
    <t>Realizar un perfilamiento de riesgos sanitarios a traves del modelo de IVC SOA de los establecimientos y tipos de productos que son competencia del Invima, como insumo para la elaboración del plan trimestral de visitas</t>
  </si>
  <si>
    <t xml:space="preserve">Realizar monitoreo a establecimientos  considerados de Alto Riesgo </t>
  </si>
  <si>
    <t>Realizar un perfilamiento de riesgos sanitarios a traves del modelo de IVC SOA Puertos de los importadores y exportadores de productos de Alimentos y Bebidas que son competencia del Invima</t>
  </si>
  <si>
    <t>Efectuar los seguimientos y acompañamientos por medio del padrinazgo de procesos, emitiendo informes del estado de los diferentes temas de calidad tales como documentación, indicadores, riesgos, acciones de mejoramiento y salidas no conformes, entre otros</t>
  </si>
  <si>
    <t>Gestionar las solicitudes de creación, eliminación o modificación de la información documentada y controlada en la  plataforma Integra</t>
  </si>
  <si>
    <t>Realizar eventos de sensibilización o capacitación (presenciales o virtuales) y socializar temáticas ambientales por medio de las herramientas de comunicación ofrecidas por el Invima (correos electrónicos, yammer, vídeos, etc.)</t>
  </si>
  <si>
    <t>Ejecutar las actividades del Plan Anticorrupción y de Atención al Ciudadano que están bajo la responsabilidad de la Oficina Asesora de Planeación</t>
  </si>
  <si>
    <t>Realizar la definición e implementación de una estrategia de sensibilización asociada con la plataforma estratégica de la entidad (Incluyenso SIG y modelos de Riesgos) , además del levantamiento de insumos para la formulacción de la plataforma estratégica 2023-2026</t>
  </si>
  <si>
    <t>Oficina Asesora de Planeación</t>
  </si>
  <si>
    <t>2 Mejoramiento de la calidad en los procesos y trámites de la entidad</t>
  </si>
  <si>
    <t>(No. de actualizaciones realizadas al manual tarifario/No. de actualizaciones requeridas soportadas juridicamente)*100</t>
  </si>
  <si>
    <t>Cantidad de Informes de seguimiento a los procesos realizados por los funcionarios del Grupo SGI y enviados a los Líderes de Proceso durante el trimestre</t>
  </si>
  <si>
    <t xml:space="preserve">(No. de solicitudes de información documentada gestionadas en el periodo / Número de solicitudes remitidas por los responsables en el periodo)*100 </t>
  </si>
  <si>
    <t>Cantidad de Sesiones de capacitación sensibilización, piezas informativas y artículos publicados en las herramientas de comunicación del Invima(boletines institucionales, correo, yammer, etc.) realizadas durante el trimestre</t>
  </si>
  <si>
    <t>Número de actividades realizadas en cumplimiento del PAAC bajo responsabilidad de la Oficina Asesora de Planeación</t>
  </si>
  <si>
    <t>Número de actividades realizadas</t>
  </si>
  <si>
    <t>Evaluar el cumplimiento de los Programas, proyectos y Subproyectos institucionales en el marco de la Plataforma Estratégica</t>
  </si>
  <si>
    <t>Evaluar el cumplimiento de las funciones, objetivos, actividades y presupuesto de inversión en el marco de la plataforma estratégica</t>
  </si>
  <si>
    <t>Realizar actualización oportuna del manual tarifario de acuerdo a los procedimientos establecidos y normas que apliquen</t>
  </si>
  <si>
    <t xml:space="preserve">Fortalecer las estadísticas producidas y requeridas por el Invima, con el propósito que se constituya en un soporte eficiente para la gestión institucional frente a compromisos misionales, sectoriales y de Gobierno Nacional. </t>
  </si>
  <si>
    <t>Establecer perfiles de riesgo para cada uno de los establecimientos y tipos de productos que están bajo vigilancia; que sirvan de insumo al Instituto para priorizar la intervención sanitaria.</t>
  </si>
  <si>
    <t>Efectuar acciones de vigilancia efectiva y tomar medidas preventivas que contribuyan a mejorar el estatus sanitario del país.</t>
  </si>
  <si>
    <t>Establecer perfiles de riesgo para cada uno de los importadores, exportadores y tipos de productos que están bajo vigilancia; que permita al Instituto priorizar la intervención sanitaria.</t>
  </si>
  <si>
    <t>Asesorar a los líderes de proceso, facilitadores de calidad y funcionarios de los diferentes procesos sobre los temas específicos del sistema de gestión integrado e informar el estado de los diferentes tópicos para que apoyen la toma de decisiones</t>
  </si>
  <si>
    <t>Asegurar que la información publicada en la plataforma Integra corresponde a la realidad de los procesos institucionales</t>
  </si>
  <si>
    <t>Fortalecer la toma de conciencia sobre la prevención y mitigación de impactos ambientales por el desarrollo de las actividades misionales y de apoyo del Invima</t>
  </si>
  <si>
    <t>Fomentar la transparencia y la legitimidad de la gestión del Invima con la realización de las actividades necesarias para la ejecución de los componentes y subcomponentes del Plan Anticorrupción y de Atención a Ciudadano (PAAC) a cargo de la OAP</t>
  </si>
  <si>
    <t>Fomentar espacios de sensibilización y de acercamiento con los usuarios internos y externos ubicados en las regiones, en los cuales se puedan conocer las percepciones que estos tienen frente a la plataforma estratégica de la entidad,  (Incluyenso SIG y modelos de Riesgos).</t>
  </si>
  <si>
    <t xml:space="preserve">Realizar seguimiento a los diferentes procesos, planes, programas, proyectos y actividades institucionales </t>
  </si>
  <si>
    <t>Atender los requermientos producto de Quejas, Reclamos y Denuncias</t>
  </si>
  <si>
    <t>Realizar seguimiento a los componentes del plan anticorrupción y atención al ciudadano, incluyendo la matriz de riesgos de corrupción de la entidad</t>
  </si>
  <si>
    <t>Oficina de Control Interno</t>
  </si>
  <si>
    <t xml:space="preserve">Realizar seguimiento a los temas relacionados con los informes de ley para hacer su respectivo reporte, a los procesos - procedimientos y a los proyectos, planes y programas Institucionales, para evaluar la gestión, riesgos y controles, eficacia y eficiencia en el Sistema de Control Interno,  promoviendo la cultura de autocontrol en el Invima.
</t>
  </si>
  <si>
    <t>Dar respuesta a las Peticiones, Quejas, Reclamos, Denuncias y Sugerencias - PQRDS interpuestas por la comunidad respecto a los productos y servicios competencia del Invima grarantizando cumplimiento de la Ley 1755 de 2015.</t>
  </si>
  <si>
    <t>Realizar seguimiento cuatrimestral para evidenciar la gestión y avance de las actividades determinadas en los componentes del Plan Anticorrupción y Atención al Ciudadano y el diseño de riesgos de corrupción y controles.</t>
  </si>
  <si>
    <t>(No. Requerimientos producto de Quejas, Reclamos y Denuncias atendidos  / No. total de requerimientos producto de Quejas, Reclamos y Denuncias recibidos)* 100</t>
  </si>
  <si>
    <t>Atender oportunamente los requerimientos de soporte tecnológico.</t>
  </si>
  <si>
    <t>Atender las órdendes de cambio de mantenimiento de los sistemas de información</t>
  </si>
  <si>
    <t xml:space="preserve">Adquirir o renovar los licenciamientos de software para la operación del INVIMA.
</t>
  </si>
  <si>
    <t xml:space="preserve">Adquirir o renovar los equipos tecnológicos requeridos para ampliar o mantener la plataforma tecnológica. </t>
  </si>
  <si>
    <t>Prestar los servicios de atención de trámites   para la gestión de la inspección, vigilancia y control sanitario</t>
  </si>
  <si>
    <t xml:space="preserve">Elaborar los documentos Metodológicos referentes a la incorporación de buenas practicas  y estándares para el Gobierno de TI  </t>
  </si>
  <si>
    <t>Medir la capacidad en la prestación de servicios tecnológicos</t>
  </si>
  <si>
    <t>Ejecutar el Plan estratégico de tecnologías de información y las comunicaciones-PETIC-Gestión de proyectos</t>
  </si>
  <si>
    <t>Dar solución a los requerimientos de soporte en hardware y software, que solicitan los usuarios internos del Instituto.</t>
  </si>
  <si>
    <t xml:space="preserve">
Poner en producción los sistemas de información nuevos o actualizados, según el plan de trabajo de desarrollos del Grupo de Informática
</t>
  </si>
  <si>
    <t xml:space="preserve">Realizar la renovación o adquisiscion del licenciamiento para garantizar la operación de la plataforma tecnológica del INVIMA.
</t>
  </si>
  <si>
    <t xml:space="preserve">Realizar la renovación o adquisiscion de equipos necesarios para garantizar la operación de la plataforma tecnológica del INVIMA.
</t>
  </si>
  <si>
    <t xml:space="preserve">Dar cubrimiento al 95% de solicitudes de trámites en el sistema de registros sanitarios  a los usuarios del Instituto que figuran como tilulares de productos competencia del Invima.
</t>
  </si>
  <si>
    <t>Adoptar las buenas prácticas  y estándares  establecidas por el Gobierno Nacional relacionadas con la gestión y servicios de las tecnologías de la Información ( Arquitectura Empresarial de TI - Invima a 1 Clic y Seguridad de la Información)</t>
  </si>
  <si>
    <t xml:space="preserve">Asegurar la disponibilidad del servicio a través de la infraestructura informática tanto de software como de hardware.
</t>
  </si>
  <si>
    <t xml:space="preserve">Determinar el nivel de ejecución del Plan estratégico de tecnologías de información y las comunicaciones-PETI de acuerdo a la normatividad vigente </t>
  </si>
  <si>
    <t>(No. de requerimientos de soporte (software y hardware) resueltos dentro de los tiempos en el período establecido  / No. de requerimientos de soporte (software y hardware) que se deberían resolver en el período de tiempo establecido) * 100</t>
  </si>
  <si>
    <t>(No. de Usuarios del Sistema de  los servicios asociados a la inspección, vigilancia y control sanitario atendidos/ No. de usuarios del Sistema de  los servicios asociados a la inspección, vigilancia y control sanitario proyectados para ser atendidas)*100</t>
  </si>
  <si>
    <t xml:space="preserve">% Porcentaje de capacidad en la prestación de servicios de tecnología </t>
  </si>
  <si>
    <t>Oficina de Tecnologías</t>
  </si>
  <si>
    <t>Realizar el proceso de implementación de la infraestructura tecnológica  y de comunicaciones.</t>
  </si>
  <si>
    <t>C-1903-0300-6-0-1903045 Servicios de información  para la gestión de la inspección, vigilancia y control sanitario</t>
  </si>
  <si>
    <t xml:space="preserve"> 1903-300-6
Fortalecimiento de la arquitectura tecnológica y los procesos asociados a la gestión de las tecnologías de la información y comunicaciones</t>
  </si>
  <si>
    <t>Realizar el proceso de implementación de sotware e implantación de soluciones, desarrollos, soporte y actualización para los sistemas de información</t>
  </si>
  <si>
    <t>1999-300-5 Fortalecimiento institucional en la gestión administrativa y de apoyo del Invima a nivel nacional</t>
  </si>
  <si>
    <t>Implementar software e implantación de soluciones, desarrollos, soportes y actualizaciones para los sistemas de información.</t>
  </si>
  <si>
    <t>Implementar la infraestructura tecnológica y de comunicaciones</t>
  </si>
  <si>
    <t>Dirección de Operaciones Sanitarias</t>
  </si>
  <si>
    <t xml:space="preserve">Realizar Inspección , vigilancia y control  a establecimientos de competencia de la Direcciòn (Bancos de Sangre) </t>
  </si>
  <si>
    <t xml:space="preserve">Realizar Inspección , vigilancia y control  a establecimientos de competencia de la Direcciòn (Cosméticos) </t>
  </si>
  <si>
    <t xml:space="preserve">Realizar Inspección , vigilancia y control  a establecimientos de competencia de la Direcciòn (Dispositivos) </t>
  </si>
  <si>
    <t xml:space="preserve">Realizar Inspección , vigilancia y control  a establecimientos de competencia de la Direcciòn (Medicamentos) </t>
  </si>
  <si>
    <t xml:space="preserve">Realizar Inspección , vigilancia y control  a establecimientos de competencia de la Direcciòn (Alimentos) </t>
  </si>
  <si>
    <t xml:space="preserve">Realizar Inspección , vigilancia y control  a establecimientos de competencia de la Direcciòn (PBA) </t>
  </si>
  <si>
    <t>Realizar diligencia de Inspección Vigilancia y Control de reactivos objeto de importación que cuenten con certificación de no obligatoriedad emitida por las direcciones misionales o no requiere donde relacionan control de la entidad. (VUCE)</t>
  </si>
  <si>
    <t>Realizar toma de muestras   de la Dirección de Medicamentos (Demuestra de la Calidad)</t>
  </si>
  <si>
    <t>Realizar toma de muestras  de la Dirección de Dispositivos Médicos (Demuestra de la Calidad)</t>
  </si>
  <si>
    <t>Realizar toma de muestras de la Dirección de Cosméticos  (Demuestra de la Calidad)</t>
  </si>
  <si>
    <t>Realizar toma de muestras del Programa nacional de vigilancia y control de microorganismos patógenos y calidad microbiológica y físico-química  en alimentos y bebidas.</t>
  </si>
  <si>
    <t xml:space="preserve">Realizar toma de muestras del Programa nacional de vigilancia y control de residuos y contaminantes químicos en alimentos y bebidas.                  </t>
  </si>
  <si>
    <t>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t>
  </si>
  <si>
    <t>Autorizaciones para estudios de importación (VUCE)</t>
  </si>
  <si>
    <t>Brindar capacitación a los Entes descentralizados y colectivos de usuarios en temas relacionados con los
asuntos competencia del Invima.</t>
  </si>
  <si>
    <t>Brindar asistencia técnica a los Entes descentralizados relacionada con los asuntos de competencia del Invima</t>
  </si>
  <si>
    <t xml:space="preserve">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
</t>
  </si>
  <si>
    <t>Emitir Certificados de Inspección Sanitaria de Importación y Exportación en los puertos, aeropuertos y pasos fronterizos. CIS IMPORTACION Y EXPORTACION</t>
  </si>
  <si>
    <t>Emitir Autorizaciones para estudios de importación (VUCE)</t>
  </si>
  <si>
    <t>Realizar la verificación IN SITU de reactivos  objeto de importación que por su uso deban ser objeto de control sanitario.</t>
  </si>
  <si>
    <t>Realizar la visita al establecimiento donde se adelantará la toma de muestras de acuerdo a la planeación de cada una de las Direcciones; o practicar la actividad de acuerdo a la necesidad evidenciada durante la visita de inspección, vigilancia y control.</t>
  </si>
  <si>
    <t xml:space="preserve">Realizar Inspección permanente en plantas de beneficio animal </t>
  </si>
  <si>
    <t>Medir el número de días de inspección a Plantas de Beneficio realizadas de acuerdo con la meta establecida para la vigencia</t>
  </si>
  <si>
    <t>INVERSIÓN - FUNCIONAMIENTO</t>
  </si>
  <si>
    <t>El Invima requiere contar con los servicios de soporte y mantenimiento de las licencias que soportan tanto la operación de las áreas misionales como de apoyo  por lo que a través de estos contratos se tiene acceso a servicios de soporte de las compañias productoras asi como a las nuevas versiones o parches de aplicativos tanto de los usuarios de la entidad como de las plataformas tecnologicas</t>
  </si>
  <si>
    <t>La OTI y el GST requieren disponer acorde con las necesidades del Invima de los equipos de computo, tablets, impresoras y demas elementos perifericos para brindar las herramientas a las áreas misionales y de apoyo que les permitan el desarrollo del día a dia. Por esta razon se debe adquirir y renovar el equipamiento tecnológico para cubrir las necesidades de todas las dependencias del Invima</t>
  </si>
  <si>
    <t>INVERSIÓN</t>
  </si>
  <si>
    <t xml:space="preserve">Recopilar, consolidar y divulgar internamente la información relacionada con la entidad que se publica en medios de comunicación  </t>
  </si>
  <si>
    <t xml:space="preserve">Publicar artículos del Invima en medios de comunicación </t>
  </si>
  <si>
    <t>Realizar  ruedas de prensa  de la Entidad</t>
  </si>
  <si>
    <t>Realizar visitas virtuales a estudiantes universitarios sobre temas relacionados con la educación sanitaria</t>
  </si>
  <si>
    <t xml:space="preserve">Ejecutar el Plan de tratamiento de riesgos de seguridad y privacidad de la información </t>
  </si>
  <si>
    <t>Ejecutar el Plan de seguridad y privacidad de la información</t>
  </si>
  <si>
    <t>Ejecutar los componentes de "Iniciativas Adicionales"-"Rendición de cuentas"-"Mecanismos de Transparencia y Acceso de la Información" del plan anticorrupción y atención al ciudadano"</t>
  </si>
  <si>
    <t>Realizar monitoreo a la información noticiosa que circula en medios de comunicación de carácter nacional y regional sobre temas sanitarios de los productos vigilados por la entidad y sobre la aparición del Instituto como autoridad sanitaria en Colombia.</t>
  </si>
  <si>
    <t>Posicionar  la información que se produce en la entidad a través de diferentes medios de comunicación</t>
  </si>
  <si>
    <t>Informar a los medios masivos de comunicación y ciudadanos los hechos más  relevantes de la gestión del Invima, con el fin de que estos puedan ser  reproducidos en los diarios, revistas, programas de televisión, emisiones radiales o sitios de Internet.</t>
  </si>
  <si>
    <t xml:space="preserve">Dar a conocer a los estudiantes universitarios los procesos que se adelantan para proteger y promover la inocuidad de los productos competencia del Invima </t>
  </si>
  <si>
    <t xml:space="preserve">Determinar el nivel de ejecución del plan de tratamiento de riesgos de seguridad y privacidad de la información  de acuerdo a la normatividad vigente </t>
  </si>
  <si>
    <t>Determinar el nivel de ejecución del plan de seguridad y privacidad de la información de acuerdo a la normatividad vigente</t>
  </si>
  <si>
    <t>Determinar el nivel de ejecución de las"Iniciativas Adicionales"-"Rendición de cuentas"-"Mecanismos de Transparencia y Acceso de la Información" del plan anticorrupción y atención al ciudadano". "Invima en la Regiones"</t>
  </si>
  <si>
    <t>Dirección General</t>
  </si>
  <si>
    <t xml:space="preserve">% de cumplimiento del Plan de tratamiento de riesgos de seguridad y privacidad de la información </t>
  </si>
  <si>
    <t xml:space="preserve"> % de cumplimiento del Plan de seguridad y privacidad de la información</t>
  </si>
  <si>
    <t xml:space="preserve">Implementar  actividades  de comunicación efectiva y asertiva para  los actores que intervienen en el funcionamiento del modelo de IVC </t>
  </si>
  <si>
    <t>C-1903-0300-7-0-1903047 Servicios de comunicación y divulgación - Inspección, Vigilancia y Control- IVC</t>
  </si>
  <si>
    <t>Atender y gestionar las diferentes solicitudes de análisis de los productos competencia del INVIMA, requeridas por las direcciones misionales y reportar sus resultados  del Laboratorio Fisicoquímico de Alimentos y Bebidas</t>
  </si>
  <si>
    <t>Atender y gestionar las diferentes solicitudes de análisis de los productos competencia del INVIMA, requeridas por las direcciones misionales y reportar sus resultados del  Laboratorio de Microbiología de alimentos y Bebidas</t>
  </si>
  <si>
    <t xml:space="preserve">Atender y gestionar las diferentes solicitudes de análisis de los productos competencia del INVIMA, requeridas por las direcciones misionales y reportar sus resultados del Laboratorio de OGM </t>
  </si>
  <si>
    <t>Atender y gestionar las diferentes solicitudes de análisis de los productos competencia del INVIMA, requeridas por las direcciones misionales y reportar sus resultados Microbiología de Productos farmacéuticos y Otras Tecnologías</t>
  </si>
  <si>
    <t>Atender y gestionar las diferentes solicitudes de análisis de los productos competencia del INVIMA, requeridas por las direcciones misionales y reportar sus resultados del laboratorio de productos farmacéuticos  Fisicoquímico de  productos farmacéuticos y Otras Tecnología</t>
  </si>
  <si>
    <t>Atender y gestionar las diferentes solicitudes de análisis de los productos competencia del INVIMA, requeridas por las direcciones misionales y reportar sus resultados Dispositivos médicos</t>
  </si>
  <si>
    <t>Emitir conceptos de lotes de productos biológicos.</t>
  </si>
  <si>
    <t>Gestionar  Programas de Ensayos de Aptitud o Pruebas de Eficiencia   para los Laboratorios departamentales de salud pública</t>
  </si>
  <si>
    <t xml:space="preserve">Realizar inscripción  y participar  en ensayos de aptitud y pruebas interlaboratorios  a nivel nacional y/o internacional acorde con la oferta y productos, analitos o matrices a evaluar  que apliquen. </t>
  </si>
  <si>
    <t>Estandarizar técnicas requeridas en el laboratorio para la realización de análisis de productos competencia del INVIMA.</t>
  </si>
  <si>
    <t xml:space="preserve"> Validar o verificar técnicas requeridas en el laboratorio para la realización de análisis de productos competencia del INVIMA.</t>
  </si>
  <si>
    <t>Emitir informes  epidemiológicos y  de los Laboratorios de Salud Pública Departamentales y del Distrito</t>
  </si>
  <si>
    <t>Realizar el proceso para el otorgamiento de reconocimientos.</t>
  </si>
  <si>
    <t>Desarrollar actividades que permitan fortalecer técnicamente a los laboratorios de la Red pública y desarrollar  las habilidades técnicas dirigidas a los entes descentralizados.</t>
  </si>
  <si>
    <t>Propender por la  competencia técnica de la Red Nacional de Laboratorios en el marco del cumplimiento de la  Resolución 1619 de 2015 y  promover la implementación de nuevas metodologías para el incremento del estatus sanitario.</t>
  </si>
  <si>
    <t>Verificar  el cumplimiento de la normatividad vigente para la toma de decisiones oportuna y brindar apoyo en el desarrollo de los planes, proyectos y programas de las diferentes Direcciones misionales.</t>
  </si>
  <si>
    <t>Fortalecer la Red Nacional de Laboratorios  y contribuir con actividades necesarias para la implementación del Sistema de Gestión de los Laboratorios.</t>
  </si>
  <si>
    <t>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t>
  </si>
  <si>
    <t xml:space="preserve"> Ampliar el portafolio de servicios de los laboratorios  para brindar  respuesta a las solicitudes de los clientes tanto internos como externos impactando el incremento del  estatus sanitario y la apertura de nuevos mercados.</t>
  </si>
  <si>
    <t>Establecer el desempeño de los métodos analíticos  empleados en los grupos de laboratorio con el fin de asegurar la confiabilidad de los resultados y ampliar el alcance de la acreditación.</t>
  </si>
  <si>
    <t>Conocer el diagnostico del perfil epidemiológico a nivel regional y nacional.</t>
  </si>
  <si>
    <t>Mantener el máximo estándar de calidad como es la certificación de acreditación, precalificación, entre otros</t>
  </si>
  <si>
    <t>Oficina de Laboratorios</t>
  </si>
  <si>
    <t>Fotalecer el Sistema de gestión de calidad de los laboratorios del Invima</t>
  </si>
  <si>
    <t>C-1903-0300-7-0-1903012 Servicio de análisis de laboratorio</t>
  </si>
  <si>
    <t>Establecer lineamientos para solicitar, administrar, consolidar y analizar los resultados analíticos de control de calidad de productos competencia del Invima, emitidos por los Laboratorios de Salud Pública</t>
  </si>
  <si>
    <t>Desarrollar acciones tecnicas y administrativas para el  control de calidad de los productos competencia del Invima.</t>
  </si>
  <si>
    <t>Entrenar a funcionarios  Invima a nivel nacional en referencia a la información asociada con registros sanitarios y oficina virtual</t>
  </si>
  <si>
    <t xml:space="preserve">Sensibilizar a funcionarios Invima a nivel nacional  en referencia a protocolos y herramientas del Servicio Institucional </t>
  </si>
  <si>
    <t>Fortalecer la prestación del servicio a nivel nacional, a través de herramientas orientadoras enfocadas a emprendedores y grupos de valor</t>
  </si>
  <si>
    <t>Dar cumplimiento al componente: Mecanismos de atención al ciudadano asociado al PAAC</t>
  </si>
  <si>
    <t>Realizar actividades asociadas a registro sanitario, permiso sanitario, notificación sanitaria, NSO (nuevos, modificaciones, cambios, certificaciones,autorizaciones, etc.)</t>
  </si>
  <si>
    <t>Oficina de Atención al Ciudadano</t>
  </si>
  <si>
    <t>Realizar entrenamientos a funcionarios Invima en temas relacionados con trámites y servicios institucionales</t>
  </si>
  <si>
    <t xml:space="preserve"> Realizar actividades de sensibilización o capacitación (presenciales o virtuales), para socializar  las herramientas del servicio Institucional, protocolos, tips de servicio y atención a usuarios internos y externos, por medio de los diferentes canales de comunicación ofrecidos por el Invima (correos electrónicos, yammer, vídeos, etc.)</t>
  </si>
  <si>
    <t>Desarrollar estategias o actividades orientadoras para fortalecer los conocimientos de los ciudadanos y  usuarios del servicio institucional del invima, en temas competencia de la Oficina de Atención al Ciudadano</t>
  </si>
  <si>
    <t>Brindar acompañamiento técnico a emprendedores y grupos de valor sobre normatividad, requisitos, documentos y/o formularios para la radicación de trámites a nivel nacional, en concordancia con la ejecución del componente "Mecanismos de Atención al Ciudadano" del PAAC</t>
  </si>
  <si>
    <t>Efectuar actividades de formación a ciudadanos, grupos de valor o población joven en educación sanitaria.</t>
  </si>
  <si>
    <t>Realizar actividades  asociadas a  tramites de RS-PS-NSA-NSO y demas solicitudes vinculadas a productos de consumo humano y otros que permitan ajustarse al cumplimiento de las normas sanitarias nacionales e internacionales, a través de la gestión de solicitudes allegadas de forma virtual, que cumplen con los requisitos documentales y técnico-legales para su respectiva radicación.</t>
  </si>
  <si>
    <t>Cumplir con la ejecución del presupuesto de inversión apropiado a la dependencia.</t>
  </si>
  <si>
    <t>Secretaría General</t>
  </si>
  <si>
    <t>Diseñar y ejecutar el Plan Institucional de Formación y Capacitación por Competencias</t>
  </si>
  <si>
    <t xml:space="preserve">Ejecutar el Plan de Capacitacion acorde a la malla curricular e temas misionales y de apoyo </t>
  </si>
  <si>
    <t>Ejecutar el Plan de Capacitación acorde a la malla curricular en temas Misionales y de apoyo</t>
  </si>
  <si>
    <t xml:space="preserve">Fortalecer el desarrollo del conocimiento y competencias tecnicas en los Servidores Públicos de Carrera Administrativa y/o de Libre Nombramiento y Remoción dentro del marco del Convenio ICETEX </t>
  </si>
  <si>
    <t>Diseñar y ejecutar el Sistema de Estímulos</t>
  </si>
  <si>
    <t xml:space="preserve">Diseñar e implementar el Plan anual de vacantes y Plan de Previsión de Recursos Humanos </t>
  </si>
  <si>
    <t>Ejecutar el Plan Estratégico del Talento Humano</t>
  </si>
  <si>
    <t>Diseñar y ejecutar el Plan de Trabajo de Seguridad y Salud en el Trabajo</t>
  </si>
  <si>
    <t>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t>
  </si>
  <si>
    <t>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t>
  </si>
  <si>
    <t>Informar a la ciudadanía mediante el Observatorio Nacional de Ilegalidad y Contrabando del Instituto, la gestión de las denuncias con los indicadores, casos exitosos y la educación ciudadana sobre el consumo de productos seguros y legales.</t>
  </si>
  <si>
    <t>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t>
  </si>
  <si>
    <t>Gestionar la ejecución del plan anual de adquisiciones</t>
  </si>
  <si>
    <t xml:space="preserve">Reportar y generar alertas de los compromisos con saldos pendiente por ejecutar con el fin de evitar rezago presupuestal al cierre de la vigencia. </t>
  </si>
  <si>
    <t xml:space="preserve">Reportar en SIIF NACION la información identificada como ingreso dentro de la  ley de tarifas de recaudos en la entidad. </t>
  </si>
  <si>
    <t>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t>
  </si>
  <si>
    <t>4 Desarrollo y promulgación del conocimiento institucional</t>
  </si>
  <si>
    <t>(No. de actividades realizadas en el periodo / No. de actividades planeadas en el periodo)*100</t>
  </si>
  <si>
    <t xml:space="preserve">(No de procesos gestionados de  bienes y servicios en el periodo / No de procesos  de  bienes y servicios programados en el periodo) * 100 </t>
  </si>
  <si>
    <t>(No. de acciones atendidas por el Invima de los puntos CIIIP /No. de acciones solicitadas en los puntos CIIIP)*100</t>
  </si>
  <si>
    <t>Fortalecer las competencias de los Servidores Públicos del Instituto PIFC</t>
  </si>
  <si>
    <t>Fortalecer las competencias de los servidores Publicos del Invima</t>
  </si>
  <si>
    <t xml:space="preserve">
Fortalecer las competencias de los Inspectores del Invima
</t>
  </si>
  <si>
    <t>Fortalecer las competencias de los Inspectores en temas misionales</t>
  </si>
  <si>
    <t xml:space="preserve">Fortalecer el desarrollo del conocimiento y competencias tecnicas en los Servidores Públicos de Carrera Administrativa y/o de Libre Nombramiento y Remoción </t>
  </si>
  <si>
    <t xml:space="preserve"> Fortalecer la calidad de vida del Servidor Publico a nivel laboral, personal y familiar, asociadas al Clima Organizacional.</t>
  </si>
  <si>
    <t xml:space="preserve">Determinar el nivel de ejecución del plan anual de vacantes y prevision del recurso humano , dando cumplimiento a la normatividad vigente </t>
  </si>
  <si>
    <t>Determinar el nivel de ejecución del plan estrategico de talento humano de acuerdo a la normatividad vigente</t>
  </si>
  <si>
    <t>Mejorar las condiciones de Salud y Seguridad en el Trabajo de los Servidores Publicos</t>
  </si>
  <si>
    <t xml:space="preserve">Desarrollar acciones de lucha contra la ilegalidad en plataformas de comercio electrónico, redes sociales y sitios web que publicitan productos competencia del INVIMA que incumplen con la normatividad sanitaria vigente. </t>
  </si>
  <si>
    <t>Realizar acciones en la lucha contra la ilegalidad y contrabando en comercio tradicional, con operativos propios o en trabajo conjunto con otras Entidades Judiciales, sanitarias y organismos de control.</t>
  </si>
  <si>
    <t>Dar a conocer a la ciudadanía información cuantitativa y cualitativa sobre la gestión de las denuncias de ilegalidad recibidas por el Instituto, casos exitosos y la información de educación ciudadana para el consumo de productos seguro y legales mediante el reporte del Observatorio Nacional de Ilegalidad y contrabando del Instituto.</t>
  </si>
  <si>
    <t xml:space="preserve">Medir la oportunidad  en la elaboración del  inventario documental en estado natural e integración de los expedientes del Archivo de Gestión, de manera que se garantice la  adecuada conservación, organización,  custodia y uso de los documentos. </t>
  </si>
  <si>
    <t xml:space="preserve">Medir la oportunidad en la elaboración del inventario documental del Archivo Central,  a través del Formato Unico Inventario Documental - FUID,  dando cumplimiento a los  criterios básicos para la conservación, organización, custodia,  uso y manejo de ellos. </t>
  </si>
  <si>
    <t>Medir la gestión semestral en la  ejecución del plan anual de adquisiciones de acuerdo con la meta establecida para la vigencia.</t>
  </si>
  <si>
    <t xml:space="preserve"> Lograr una ejecución presupuestal eficiente,   permitiendo una mejor planeación e inversión de los recursos. 
</t>
  </si>
  <si>
    <t>Reportar la informacion de los ingresos por tarifas con el fin de revisar que las proyecciones de ingresos se cumplan oportunamente.</t>
  </si>
  <si>
    <t>Desarrollar acciones en articulación con los Centros Integrados ICA, Invima, POLFA/DIAN para fortalecer monitoreo, vigilancia y control de Productos competencia del Instituto.</t>
  </si>
  <si>
    <t xml:space="preserve">Realizar las capacitaciones y actualizaciones de acuerdo a las necesidades detectadas. </t>
  </si>
  <si>
    <t>C-1999-0300-5-0-1999059 Servicio de educacion Informal para la gestion administrativa</t>
  </si>
  <si>
    <t>1999-300-5 fortalecimiento institucional en la gestión administrativa y de apoyo del Invima a nivel nacional</t>
  </si>
  <si>
    <t>Transferir recursos al  fondo INVIMA – ICETEX en el marco del reglamento Operativo.</t>
  </si>
  <si>
    <t xml:space="preserve">C-1999-0300-5-0-1999058 Servicio de Apoyo Financiero para el Fortalecimiento del Talento Humano </t>
  </si>
  <si>
    <t>Brindar capacitación informal  en Inspección, Vigilancia y Control a los Inspectores que intervienen en la inspección, vigilancia y control sanitario</t>
  </si>
  <si>
    <t xml:space="preserve">Desarrollar acciones  técnicas y administrativas asociados a inspección, vigilancia y control </t>
  </si>
  <si>
    <t>Dirección de Medicamentos</t>
  </si>
  <si>
    <t>Realizar visitas de seguimiento al programa Nacional de Farmacovigilancia en Laboratorios de Medicamentos, IPS y APB  Farm</t>
  </si>
  <si>
    <t>Realizar visitas con propósito de certificación en Medicamentos y productos Biologicos  BPC / GT / GASECR</t>
  </si>
  <si>
    <t xml:space="preserve">Revisar documentación con el propósito de otorgar certificación en Medicamentos y productos Biológicos por el carril de Convalidación de acuerdo al convenio de la Alianza </t>
  </si>
  <si>
    <t>Hacer Seguimiento a las certificaciones en Medicamentos y productos Biologicos  BPC / GT / GASECR</t>
  </si>
  <si>
    <t>Realizar tramites de Control Posterior a registro sanitario-NS-NSO-(Renovaciones, modificaciones)</t>
  </si>
  <si>
    <t>Realizar reuniones de sala de especializada de la Comisión Revisora  ordinarias y extraordinarias</t>
  </si>
  <si>
    <t>Emitir actos administrativos (resoluciones y autos) de trámites que requieren estudios del grupo de apoyo de la Sala especializada</t>
  </si>
  <si>
    <t>Emitir actos administrativos (resoluciones y autos) de Licencias o modificaciones de derivados de Cannabis medicinal  - RS</t>
  </si>
  <si>
    <t>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t>
  </si>
  <si>
    <t>Realizar visitas internacionales de evaluación farmaceutica  de medicamentos seleccionados - RS</t>
  </si>
  <si>
    <t>Realizar visitas nacionales de evaluación farmaceutica de medicamentos seleccionados - RS</t>
  </si>
  <si>
    <t xml:space="preserve"> Emitir actos administrativos (resoluciones y autos) de evaluación inicial de protocolos de investigación clínica -BPC</t>
  </si>
  <si>
    <t>Evaluación de trámites competencia del Grupo de apoyo a las Salas Especializadas de la Comisión Revisora (Urgencias clínicas, modificaciones de aspectos relacionados con seguridad y eficacia, insertos/IPP o similares, inclusiones en normas farmacológicas)</t>
  </si>
  <si>
    <t>Revisión de tramites en evaluación preparatoria   para la Sala especializada de moléculas nuevas, nuevas indicaciones, medicamentos biológicos y la sala especializada medicamentos</t>
  </si>
  <si>
    <t>Evaluar  trámites de publicidad de productos competencia de la Dirección de Medicamentos y Productos Biológicos.</t>
  </si>
  <si>
    <t>Realizar visitas de articulación y  seguimiento a la calidad de las visitas IVC de los GTTs y   a las entidades territoriales frente al cumplimiento de la resolución No. 039 del 2016 -GAAT</t>
  </si>
  <si>
    <t>Participar en Proyectos de norma de armonización normativa</t>
  </si>
  <si>
    <t>Atender las PQRDS sobre productos y establecimientos vigilados por la DMPB recibidos sobre temas competencia de esta dirección, dentro de los términos de oportunidad establecidos por la ley -GAAT</t>
  </si>
  <si>
    <t>Entregar retroalimentación a DIROS, producto de la evaluacion de actas de visitas de IVC-SOA y Extraordinarias -GAAT</t>
  </si>
  <si>
    <t>Realizar tramites de autorización temporal sin Registro Sanitario de desinfectantes y antibacteriales catalogados como medicamentos vitales no disponibles. De acuerdo con la normatividad Sanitaria vigente asociada a la Emergencia Economica, Social y Ecológica decreto 417 de 2020</t>
  </si>
  <si>
    <t>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t>
  </si>
  <si>
    <t>(No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t>
  </si>
  <si>
    <t xml:space="preserve">(No de actividades documentadas/No de actividades identificadas)*100 </t>
  </si>
  <si>
    <t xml:space="preserve">Brindar capacitación a los Entes descentralizados y colectivos de usuarios en temas relacionados con los
asuntos competencia del Invima.
</t>
  </si>
  <si>
    <t xml:space="preserve">Brindar asistencia técnica a los Entes descentralizados relacionada con los asuntos de competencia del Invima. </t>
  </si>
  <si>
    <t>Producción sistemática de información sobre el comportamiento de eventos adversos de medicamentos  asociados a la calidad, seguridad, eficacia  de los productos
competencia del Invima para establecer prioridades, desarrollar políticas, monitorear los procesos y evaluar
resultados.</t>
  </si>
  <si>
    <t>Verificar el cumplimiento de los requisitos establecidos en la normatividad sanitaria vigente, con el fin de otorgar la certificación a los establecimientos fabricantes nacionales  e internacionales</t>
  </si>
  <si>
    <t>Realizar la revisión de la documentación para otorgar Certificación (BPM y/o BPL) a Establecimientos por el carril de Convalidación de acuerdo al convenio de la Alianza Pacifico (Verificación 1 o Verificación 2)</t>
  </si>
  <si>
    <t xml:space="preserve">Verificar el cumplimiento de los requisitos establecidos en la normatividad sanitaria vigente, con el fin de verificar que se mantengan las condiciones requeridas por la certificación a los establecimientos  competencia de la Direccion. </t>
  </si>
  <si>
    <t xml:space="preserve">Verificar el cumplimiento de los requisitos establecidos en la normatividad sanitaria vigente, con el fin de otorgar o expedidos nuevos -reconocimientos a los establecimientos  nacionales </t>
  </si>
  <si>
    <t xml:space="preserve">Ajustar a las directrices sanitarias vigentes los productos para consumo y/o uso humano competencia de este Instituto, que no se ajustan al cumplimiento de las normas sanitarias nacionales e internacionales, salvaguardando así la Salud Pública.
</t>
  </si>
  <si>
    <t xml:space="preserve">Verificar el cumplimiento de los requisitos establecidos en la normatividad sanitaria vigente, con el fin de otorgar o expedir nuevos -reconocimientos a los establecimientos  nacionales </t>
  </si>
  <si>
    <t>Estudiar y conceptuar acerca de los aspectos científicos y tecnológicos de los productos que por competencia se someten a consideración de las Salas Especializadas de la Comisión Revisora de acuerdo con las funciones asignadas.</t>
  </si>
  <si>
    <t xml:space="preserve">Estudiar y conceptuar acerca de los aspectos tecnicos de los productos derivados de Cannabis medicinal </t>
  </si>
  <si>
    <t>Estudiar y conceptuar acerca de los aspectos tecnicos de calidad  los productos competencia de la Dirección</t>
  </si>
  <si>
    <t>Realizar evaluación farmaceutica en el establecimiento a los productos establecidos y/o seleccionados por la Dirección.</t>
  </si>
  <si>
    <t xml:space="preserve">Estudiar y conceptuar acerca de los aspectos científicos y tecnológicos de los productos competencia de la Dirección por parte del Grupo de Apoyo a las Salas Especializadas de la Comisión Revisora </t>
  </si>
  <si>
    <t>Verificar el cumplimiento de los requisitos establecidos en la normatividad sanitaria vigente, con el fin de verificar que se mantengan las condiciones  requeridas para los productos, establecimientos y tecnologias competencia de la Dirección.</t>
  </si>
  <si>
    <t>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t>
  </si>
  <si>
    <t xml:space="preserve">Hacer seguimiento a la articulación y  ejecución de calidad de las visitas IVC de la DIROS y  a las entidades territoriales frente al cumplimiento de la resolución No. 039 del 2016 </t>
  </si>
  <si>
    <t>Apoyar al Ministerio de Salud y Protección en la revisión, ajuste, modificación o creación de normatividad sanitaria relacionada con los productos comptencia de la entidad</t>
  </si>
  <si>
    <t>Hacer seguimiento a la atención de las PQRDs allegadas a la DPMB</t>
  </si>
  <si>
    <t>Retroalimentar a la DIROS sobre las actividades y lineamientos dado para IVC</t>
  </si>
  <si>
    <t xml:space="preserve">Verificar el cumplimiento de los requisitos establecidos en la normatividad sanitaria vigente, con el fin de otorgar autorización temporal a establecimientos nacionales </t>
  </si>
  <si>
    <t>Realizar la visitas con proposito de otorgar certificación del cumplimiento de los requisitos establecidos en la normatividad sanitaria vigente</t>
  </si>
  <si>
    <t>Realizar estudios de los trámites de aprobación y renovación de registros sanitarios radicados  según el tipo de producto.</t>
  </si>
  <si>
    <t>Gestionar la expedición de Registros Sanitarios y trámites asociados, a los productos competencia del Invima</t>
  </si>
  <si>
    <t>Realizar estudio, evaluación y conceptualización de la sala especializada de alimentos y bebidas de la comisión revisora del instituto, En relación con los Alimentos Para Propósitos Médicos Especiales – APME</t>
  </si>
  <si>
    <t>Número de temas ejecutados del Plan de formación y capacitación  PIFC</t>
  </si>
  <si>
    <t>Número de servidores públicos entrenados</t>
  </si>
  <si>
    <t>Número de Inspectores entrenados</t>
  </si>
  <si>
    <t>Número de entrenamientos ejecutados</t>
  </si>
  <si>
    <t>Número de Servidores públicos beneficiarios del crédito educativo condonable</t>
  </si>
  <si>
    <t>Número de actividades ejecutadas del Sistema de Estímulos</t>
  </si>
  <si>
    <t>Fortalecer las competencias de los Servidores Públicos del Instituto a través de capacitaciones a costo cero</t>
  </si>
  <si>
    <t xml:space="preserve">Número de actividades a costo cero ejecutadas del Plan de Capacitación PIFC </t>
  </si>
  <si>
    <t>Nº actividades ejecutadas del Plan de vacantes y previsión del recurso humano / Nº actividades programadas Plan de vacantes y previsión del recurso humano) * 100</t>
  </si>
  <si>
    <t>Nùmero de actividades desarrolladas del Plan Estratégico del Talento Humano</t>
  </si>
  <si>
    <t>No. de publicaciones reportadas y/o suspendidas en comercio electrónico con promoción de productos fraudulentos</t>
  </si>
  <si>
    <t>(No. de establecimientos visitados con MSS o Concepto sanitario desfavorable a productos, publicidad o establecimiento/ No. de establecimientos visitados de forma extraordinaria en modalidad de acompañamientos u operativos)*100</t>
  </si>
  <si>
    <t>Número de Reportes de Indicadores de ilegalidad y contrabando publicados en el observatorio nacional</t>
  </si>
  <si>
    <t>No. de radicados inventariados</t>
  </si>
  <si>
    <t>No. de cajas organizadas</t>
  </si>
  <si>
    <t>Sumatoria del total pagado de gastos de funcionamiento mensualmente</t>
  </si>
  <si>
    <t xml:space="preserve">Recaudo mensual reportado en SIIF NACIÓN </t>
  </si>
  <si>
    <t>Total de recursos ejecutados del presupuesto de inversión</t>
  </si>
  <si>
    <t>No. de tutorias realizadas dentro de los tiempos establecidos  de acuerdo al procedimiento</t>
  </si>
  <si>
    <t>No. de seguimientos ejecutados de acuerdo a los procedimentos de Formulación y Seguimiento al plan Operativo Anual y del Plan Operativo Anual de Inversiòn</t>
  </si>
  <si>
    <t xml:space="preserve">Número de actividades del PEI ejecutadas en el periodo a cargo de la OAP </t>
  </si>
  <si>
    <t>N° de informes realizados</t>
  </si>
  <si>
    <t>N° reportes de monitoreo realizados</t>
  </si>
  <si>
    <t>No. de boletines de Opinión Jurídica  con análisis normativo y jurisprudencia divulgados</t>
  </si>
  <si>
    <t>Dinero recaudado  por la gestión de la Oficina Asesora Jurídica</t>
  </si>
  <si>
    <t xml:space="preserve">No actuaciones procesales de cobro coactivo realizadas </t>
  </si>
  <si>
    <t>No de actividades realizadas</t>
  </si>
  <si>
    <t>No. Seguimientos realizados</t>
  </si>
  <si>
    <t>No de seguimientos realizados del plan anticorrupción y de atención al ciudadano</t>
  </si>
  <si>
    <t>No. de órdenes de cambio ejecutadas</t>
  </si>
  <si>
    <t>No. licenciamientos  renovados y/o actualizados</t>
  </si>
  <si>
    <t>No. de equipos tecnológicos adquiridos o renovados</t>
  </si>
  <si>
    <t>No. de documentos metodológicos elaborados</t>
  </si>
  <si>
    <t>No. de proyectos ejecutados de los priorizados a cargo de la OTI durante la vigencia</t>
  </si>
  <si>
    <t>No. de capacitaciones realizadas</t>
  </si>
  <si>
    <t>No. asistencias técnicas realizadas</t>
  </si>
  <si>
    <t>Número de muestras analizadas  Grupo de Laboratorio de Fisicoquímico de alimentos y Bebidas</t>
  </si>
  <si>
    <t>Número de muestras analizadas  Grupo de Laboratorio de Fisicoquímico alimentos y Bebidas Proyecto PINES</t>
  </si>
  <si>
    <t>Número de muestras analizadas  Grupo de Laboratorio de Microbiología de alimentos y Bebidas</t>
  </si>
  <si>
    <t>Número de muestras analizadas  Grupo de Laboratorio de Microbiología de alimentos y Bebidas Proyecto PINES</t>
  </si>
  <si>
    <t>Número de muestras analizadas por el Grupo de Laboratorio de OGM</t>
  </si>
  <si>
    <t>Número de muestras analizadas por el Grupo de laboratorio de Microbiología de Productos farmacéuticos y Otras Tecnologías</t>
  </si>
  <si>
    <t>Número de muestras analizadas por el grupo del laboratorio de Fisicoquímico de  productos farmacéuticos y Otras Tecnologías</t>
  </si>
  <si>
    <t>Número de muestras analizadas por el Grupo de Dispositivos médicos</t>
  </si>
  <si>
    <t>No. de conceptos de liberación de lotes emitidos</t>
  </si>
  <si>
    <t>No. conceptos de calidad para productos exentos de liberación de lote</t>
  </si>
  <si>
    <t>Número de Programas de Ensayos de Aptitud gestionados o Pruebas de Eficiencia</t>
  </si>
  <si>
    <t>No. de   ensayos de aptitud/Pruebas interlaboratorios en los que participaron  los Laboratorios INVIMA</t>
  </si>
  <si>
    <t>Número de técnicas estandarizadas</t>
  </si>
  <si>
    <t>Número de técnicas validadas o verificadas</t>
  </si>
  <si>
    <t>Número de informe mensual de muestras de alimentos y bebidas analizadas por Laboratorios de Salud Pública</t>
  </si>
  <si>
    <t>No de auditoria y/o evaluaciones  interna, de vigilancia, renovación y/o extraordinaria, precalificación clasificación de agencia reguladora recibidas</t>
  </si>
  <si>
    <t>No. de entrenamientos realizados</t>
  </si>
  <si>
    <t>No. de actividades de sensibilización o capacitación (presenciales o virtuales) realizadas</t>
  </si>
  <si>
    <t>No. de actividades orientadoras realizadas</t>
  </si>
  <si>
    <t>No. de actividades realizadas para brindar acompañamiento técnico a emprendedores y grupos de valor</t>
  </si>
  <si>
    <t>No. de actividades documentadas</t>
  </si>
  <si>
    <t xml:space="preserve">(N° de solicitudes resueltas / N° de solicitudes recibidas)*100 </t>
  </si>
  <si>
    <t>No de participaciones pertinentes y realizadas del Invima en ITC</t>
  </si>
  <si>
    <t>Número de autoridades homologas y organismos internacionales con gestion de cooperación</t>
  </si>
  <si>
    <t>No de participaciones en Foros, redes e iniciativas</t>
  </si>
  <si>
    <t>Número de acciones de oferta de cooperación aceptada y gestionada</t>
  </si>
  <si>
    <t xml:space="preserve">
No de referenciaciones realizadas
</t>
  </si>
  <si>
    <t>No. de mercados internacionales con acciones efectivas de admisibilidad sanitaria por el INVIMA</t>
  </si>
  <si>
    <t>Total de Representaciones Ejecutadas</t>
  </si>
  <si>
    <t xml:space="preserve">Nro. de Actos procedimentales y procesales de procesos sancionatorios </t>
  </si>
  <si>
    <t>No. De reportes analizados y gestionados</t>
  </si>
  <si>
    <t>Número de Inscritos a la Red Nacional de Tecnovigilancia</t>
  </si>
  <si>
    <t xml:space="preserve">Número de Alertas Gestionadas </t>
  </si>
  <si>
    <t>Número de Hurtos Gestionados</t>
  </si>
  <si>
    <t>Número de Informes de Seguridad Gestionados</t>
  </si>
  <si>
    <t>Número de Alertas Gestionadas</t>
  </si>
  <si>
    <t>No. visitas de seguimiento a las competencias técnicas de los auditores y al proceso de certificación realizadas</t>
  </si>
  <si>
    <t>No. Visitas con fines de certificación realizadas</t>
  </si>
  <si>
    <t>No. Visitas de seguimiento a establecimientos certificados realizadas</t>
  </si>
  <si>
    <t>No. De documentos técnicos elaborados y publicados</t>
  </si>
  <si>
    <t>No. acompañamientos técnicos a la Dir. Operaciones Sanitarias en actividades de IVC realizados</t>
  </si>
  <si>
    <t xml:space="preserve">No. Tramites de evaluación de publicidad gestionados </t>
  </si>
  <si>
    <t>Número de inscripciones expedidas</t>
  </si>
  <si>
    <t>No. de visitas con fines de certificación en BP realizadas</t>
  </si>
  <si>
    <t>No. de visitas con fines de certificación en CS realizadas</t>
  </si>
  <si>
    <t>No. de visitas de verificación de requisitos realizadas en el mes</t>
  </si>
  <si>
    <t>No. de visitas de verificación de requerimientos realizadas en el mes</t>
  </si>
  <si>
    <t>No. de visitas de verificación CAT realizadas en el mes</t>
  </si>
  <si>
    <t>No. Visitas de IVC realizadas en el mes</t>
  </si>
  <si>
    <t>No. de registros Sanitarios NS-NSO   expedidos nuevos -reconocimiento</t>
  </si>
  <si>
    <t>No. de registros Sanitarios renovados</t>
  </si>
  <si>
    <t>No. de tramites asociados a  registros Sanitarios NS-NSO  realizados</t>
  </si>
  <si>
    <t>No. de tramites de control posterior realizados</t>
  </si>
  <si>
    <t>No. trámites de modificaciones automáticas realizados</t>
  </si>
  <si>
    <t>No. de autos y/o requerimientos generados</t>
  </si>
  <si>
    <t>No. De revisiones de oficio generados</t>
  </si>
  <si>
    <t>No. Evaluaciones técnicas cientificas realizadas</t>
  </si>
  <si>
    <t>No. De Reuniones realizadas</t>
  </si>
  <si>
    <t>Análisis, gestión y/o publicación de trámites relacionados con la fabricación de dispositivos médicos vitales no disponibles realizados</t>
  </si>
  <si>
    <t>Número de usuarios atendidos</t>
  </si>
  <si>
    <t>No. de visitas con proposito de certificacion realizadas</t>
  </si>
  <si>
    <t>No. de visitas con proposito de seguimiento a las certificaciones realizadas</t>
  </si>
  <si>
    <t>Numero de informes realizados</t>
  </si>
  <si>
    <t>No. De visitas de IVC competencia de la Dirección  realizadas</t>
  </si>
  <si>
    <t>No. de muestras tomadas</t>
  </si>
  <si>
    <t>No. de tramites asociados a  registros Sanitarios NS-NSO realizados</t>
  </si>
  <si>
    <t>No de actividades ejecutadas</t>
  </si>
  <si>
    <t>No. De Capacitaciones realizadas</t>
  </si>
  <si>
    <t>No.asistencias técnicas realizadas</t>
  </si>
  <si>
    <t>Número de visitas con proposito de certificacion realizadas</t>
  </si>
  <si>
    <t>No. de visitas de seguimiento a las certificaciones realizadas</t>
  </si>
  <si>
    <t>No. De visitas Autorizacion sanitaria a Plantas de Beneficio Animal realizadas</t>
  </si>
  <si>
    <t>No. de registros Sanitarios NS-NSO expedidos nuevos -reconocimiento</t>
  </si>
  <si>
    <t xml:space="preserve">No. de tramites asociados a  registros Sanitarios NS-NSO  realizados </t>
  </si>
  <si>
    <t>No. De evaluaciones técnico cientificas emitidas por la sala especializada</t>
  </si>
  <si>
    <t>No. De Sesiones realizadas</t>
  </si>
  <si>
    <t>No. visitas de seguimiento técnico  en actividades relacionadas con IVC a la Dir. Operaciones sanitarias realizadas</t>
  </si>
  <si>
    <t>No. De Documentos ténicos elaborados, validados</t>
  </si>
  <si>
    <t>No de visitas de auditoria realizadas</t>
  </si>
  <si>
    <t>No. de informes semestrales entregados</t>
  </si>
  <si>
    <t>No. de reuniones realizadas de CTN</t>
  </si>
  <si>
    <t>No. De simposios realizados</t>
  </si>
  <si>
    <t xml:space="preserve"> No de programaciones de visitas y toma de muestra por IVC entregadas oportunamente</t>
  </si>
  <si>
    <t xml:space="preserve"> No de toma de muestras realizadas por la DIROS</t>
  </si>
  <si>
    <t>No. de informes remitidos para revision</t>
  </si>
  <si>
    <t>No. De informes de participaciones los Comites de CODEX ALIMENTARIUS realizadas</t>
  </si>
  <si>
    <t>No. de visitas de acompañamientos a autoridades sanitarias de terceros países realizadas</t>
  </si>
  <si>
    <t>No. de visitas de habilitación a terceros países realizadas</t>
  </si>
  <si>
    <t>Realizar ciclo de auditorias  - Calidad</t>
  </si>
  <si>
    <t>No. De Auditorias realizadas</t>
  </si>
  <si>
    <t xml:space="preserve"> Evaluar la conformidad del Sistema de Gestión con los requisitos de la ISO 9001:2015</t>
  </si>
  <si>
    <t>Realizar tramites asociados a registro sanitario-NS-NSO-(Modificaciones, cambios, certificaciones RS y autorizaciones) - Registros sanitarios expedidos en el marco de "Desconcentración de Trámites" GTT MEDELLIN</t>
  </si>
  <si>
    <t>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t>
  </si>
  <si>
    <t>Realizar actividades de inspección, vigilancia y control a productos competencia que ingresan al país o al resto del territorio nacional, de ser el caso, bajo la modalidad de importación de tráfico postal y envíos urgentes o mensajería expresa.</t>
  </si>
  <si>
    <t xml:space="preserve">Realizar Inspección permanente virtual en plantas de beneficio animal </t>
  </si>
  <si>
    <t>C-1999-0300-5-0-1999067 Servicios tecnológicos</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</si>
  <si>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t>
  </si>
  <si>
    <t>Número de informes de gestión de la IVC   Proyecto PINES elaborados</t>
  </si>
  <si>
    <t>No. de Capacitaciones realizadas</t>
  </si>
  <si>
    <t>No. De Inspecciones de IVC de Bancos Sangre realizadas</t>
  </si>
  <si>
    <t>No. De Inspecciones de IVC realizadas COSMÉTICOS</t>
  </si>
  <si>
    <t>No. De Inspecciones de IVC realizadas DISPOSITIVOS</t>
  </si>
  <si>
    <t>No. De Inspecciones de IVC realizadas MEDICAMENTOS</t>
  </si>
  <si>
    <t>No. De Inspecciones de IVC realizadas ALIMENTOS</t>
  </si>
  <si>
    <t>No. De Inspecciones de IVC realizadas PBA</t>
  </si>
  <si>
    <t>Cantidad de CIS emitidos</t>
  </si>
  <si>
    <t>No. de Solicitudes evaludas</t>
  </si>
  <si>
    <t>No. de actividades de IVC realizadas</t>
  </si>
  <si>
    <t>No. muestras tomadas</t>
  </si>
  <si>
    <t>No. muestras ejecutadas</t>
  </si>
  <si>
    <t>Número de muestras tomadas Proyecto PINES</t>
  </si>
  <si>
    <t>No. De días de Inspección permanente en sitio realizadas PBA</t>
  </si>
  <si>
    <t>No. De días de Inspección permanente virtual realizadas PBA</t>
  </si>
  <si>
    <t>No. de actividades de IVC</t>
  </si>
  <si>
    <t>No. de reportes divulgados internamente</t>
  </si>
  <si>
    <t>(No. de articulos del Invima publicados en medios de comunicacióN</t>
  </si>
  <si>
    <t>No. comunicados de prensa realizados a partir de ruedas de prensa realizadas</t>
  </si>
  <si>
    <t>No. de visitas virtuales socializadas con estudiantes universitarios</t>
  </si>
  <si>
    <t>No de subcomponentes realizados</t>
  </si>
  <si>
    <t>No. asistencias técnicas realizadaS</t>
  </si>
  <si>
    <t>No. de visitasde seguimiento al programa Nacional de Farmacovigilancia en Laboratorios de Medicamentos, IPS y APB  realizadas</t>
  </si>
  <si>
    <t>No. de visitas de seguimiento a certificaciones realizadas</t>
  </si>
  <si>
    <t>No. de registros Sanitarios renovados en Desconcentración de Trámites</t>
  </si>
  <si>
    <t>No tramites de Control Posterior a registro sanitario-NS-NSO-(Renovaciones, modificaciones)  realizados</t>
  </si>
  <si>
    <t>No. Actos adminitrativos generados por el grupo de apoyo de las salas especializadas</t>
  </si>
  <si>
    <t>No. Actos administrativos de productos derivados de Cannabis medicinal  expedidos</t>
  </si>
  <si>
    <t>No. Actos administrativos de productos competencia de la dirección</t>
  </si>
  <si>
    <t>N°. de visitas internacionales de evaluación farmaceutica realizadas</t>
  </si>
  <si>
    <t>N°. de visitas nacionales de evaluación farmaceutica realizadas</t>
  </si>
  <si>
    <t>No. Actos adminitrativos generados por el grupo de de investigación Clinica</t>
  </si>
  <si>
    <t>No. de trámites estudiados</t>
  </si>
  <si>
    <t>Número de tramites de publicidad realizados</t>
  </si>
  <si>
    <t>Número de actas de visitas realizadas</t>
  </si>
  <si>
    <t>No. Proyectos de norma realizados</t>
  </si>
  <si>
    <t>N° PQRD s respondidas</t>
  </si>
  <si>
    <t>N°. Retroalimentaciones realizadas</t>
  </si>
  <si>
    <t>(No. de trámites estudiados/ No. de tramites presentados en la vigencia )*100</t>
  </si>
  <si>
    <t>Desarrollar acciones  tecnicas y administrativas asociados a inspección, vigilancia y control</t>
  </si>
  <si>
    <t>PLAN OPERATIVO ANUAL 2022</t>
  </si>
  <si>
    <t>Objetivo Estratégico</t>
  </si>
  <si>
    <t>Línea Estratégica</t>
  </si>
  <si>
    <t>Estrategia</t>
  </si>
  <si>
    <t>1 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</si>
  <si>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</si>
  <si>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 xml:space="preserve">2 Prestar servicios con estándares de calidad para afianzar la confianza de la población </t>
  </si>
  <si>
    <t>Eficiencia</t>
  </si>
  <si>
    <t>3 Fortalecer la gestión del conocimiento, capacidades y competencias de los servidores públicos de la institución.</t>
  </si>
  <si>
    <t>4 Contribuir a una Colombia legal y transparente mediante la implementación de acciones que mitiguen los efectos de la ilegalidad y la corrupción.</t>
  </si>
  <si>
    <t>Transparencia</t>
  </si>
  <si>
    <t>4 Mejorar  el desarrollo y mantenimiento de la seguridad sanitaria del país</t>
  </si>
  <si>
    <t>1 Fortalecer  la inspección, vigilancia y control de los productos competencia del Invima</t>
  </si>
  <si>
    <t xml:space="preserve">11 Implementar acciones de transparencia, participación ciudadana y rendición de cuentas para evitar la materialización de cualquier posible acto de corrupción </t>
  </si>
  <si>
    <t>8 Fortalecer la gestión de los procesos administrativos y de apoyo de la Entidad</t>
  </si>
  <si>
    <t>5  Implementar una comunicación estrategica  entre los actores que intervienen en el funcionamiento del modelo de IVC</t>
  </si>
  <si>
    <t>7  Mejorar los estándares de calidad de la entidad</t>
  </si>
  <si>
    <t>2 Establecer acciones orientadas a la diplomacia sanitaria y al fortalecimiento de capacidades institucionales a traves de la gestión de la cooperación internacional</t>
  </si>
  <si>
    <t>3  Fomentar el desarrollo economico del país, garantizando la protección de la salud pública.</t>
  </si>
  <si>
    <t>6 Optimizar trámites y servicios mediante soluciones informáticas modernas</t>
  </si>
  <si>
    <t>10 Fortalecer la generación de conocimiento producto de las acciones misionales que sirva de insumo para la toma de decisiones de los actores internos y externos de la institución</t>
  </si>
  <si>
    <t xml:space="preserve">9 Implementar acciones para el desarrollo de las aptitudes, habilidades y capacidades de los servidores públicos de la institución. </t>
  </si>
  <si>
    <t>12 Fortalecer la presencia del Invima como actor clave en las acciones   para el control de la ilegalidad del país</t>
  </si>
  <si>
    <t>11 Implementar acciones de transparencia, participación ciudadana y rendición de cuentas para evitar la materialización de cualquier posible acto de corrupción</t>
  </si>
  <si>
    <t xml:space="preserve">Estudiar, evaluar y conceptualizar  lo relacionado con los Alimentos Para Propósitos Médicos Especiales – APME en  la sala especializada de alimentos y bebidas de la comisión revisora del instituto. </t>
  </si>
  <si>
    <t>(No. De revisiones realizadas de solicitudes elevadas a la Sala relacionadas con alimentos para propósitos médicos especiales  de acuerdo las fechas de cortes establecidas en la Resolución</t>
  </si>
  <si>
    <t>No. de mesas de trabajo con participación de la OAI</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</si>
</sst>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 #,##0.00_-;\-&quot;$&quot;\ * #,##0.00_-;_-&quot;$&quot;\ * &quot;-&quot;??_-;_-@_-"/>
    <numFmt numFmtId="43" formatCode="_-* #,##0.00_-;\-* #,##0.00_-;_-* &quot;-&quot;??_-;_-@_-"/>
    <numFmt numFmtId="164" formatCode="&quot;$&quot;\ #,##0_);[Red]\(&quot;$&quot;\ #,##0\)"/>
    <numFmt numFmtId="165" formatCode="_(&quot;$&quot;\ * #,##0.00_);_(&quot;$&quot;\ * \(#,##0.00\);_(&quot;$&quot;\ * &quot;-&quot;??_);_(@_)"/>
    <numFmt numFmtId="166" formatCode="_-* #,##0_-;\-* #,##0_-;_-* &quot;-&quot;??_-;_-@_-"/>
    <numFmt numFmtId="167" formatCode="_-[$$-240A]\ * #,##0.00_-;\-[$$-240A]\ * #,##0.00_-;_-[$$-240A]\ * &quot;-&quot;??_-;_-@_-"/>
    <numFmt numFmtId="170" formatCode="_-[$$-240A]\ * #,##0_-;\-[$$-240A]\ * #,##0_-;_-[$$-240A]\ * &quot;-&quot;??_-;_-@_-"/>
  </numFmts>
  <fonts count="12" x14ac:knownFonts="1">
    <font>
      <sz val="11"/>
      <color theme="1"/>
      <name val="Calibri"/>
      <family val="2"/>
      <scheme val="minor"/>
    </font>
    <font>
      <sz val="11"/>
      <color theme="1"/>
      <name val="Calibri"/>
      <family val="2"/>
      <scheme val="minor"/>
    </font>
    <font>
      <sz val="8"/>
      <color theme="1"/>
      <name val="Arial"/>
      <family val="2"/>
    </font>
    <font>
      <sz val="11"/>
      <color indexed="8"/>
      <name val="Calibri"/>
      <family val="2"/>
    </font>
    <font>
      <sz val="12"/>
      <color indexed="8"/>
      <name val="Calibri"/>
      <family val="2"/>
    </font>
    <font>
      <sz val="8"/>
      <color theme="1"/>
      <name val="Century Gothic"/>
      <family val="2"/>
    </font>
    <font>
      <b/>
      <sz val="8"/>
      <color rgb="FF002060"/>
      <name val="Century Gothic"/>
      <family val="2"/>
    </font>
    <font>
      <sz val="11"/>
      <color theme="1"/>
      <name val="Century Gothic"/>
      <family val="2"/>
    </font>
    <font>
      <sz val="8"/>
      <name val="Century Gothic"/>
      <family val="2"/>
    </font>
    <font>
      <sz val="12"/>
      <color theme="1"/>
      <name val="Calibri"/>
      <family val="2"/>
      <scheme val="minor"/>
    </font>
    <font>
      <b/>
      <sz val="36"/>
      <color theme="0" tint="-0.499984740745262"/>
      <name val="Century Gothic"/>
      <family val="2"/>
    </font>
    <font>
      <b/>
      <sz val="8"/>
      <color theme="1"/>
      <name val="Arial"/>
      <family val="2"/>
    </font>
  </fonts>
  <fills count="4">
    <fill>
      <patternFill patternType="none"/>
    </fill>
    <fill>
      <patternFill patternType="gray125"/>
    </fill>
    <fill>
      <patternFill patternType="solid">
        <fgColor theme="0"/>
        <bgColor indexed="64"/>
      </patternFill>
    </fill>
    <fill>
      <patternFill patternType="solid">
        <fgColor rgb="FFCCFFFF"/>
        <bgColor indexed="64"/>
      </patternFill>
    </fill>
  </fills>
  <borders count="5">
    <border>
      <left/>
      <right/>
      <top/>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style="thin">
        <color indexed="64"/>
      </bottom>
      <diagonal/>
    </border>
    <border>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9" fillId="0" borderId="0"/>
  </cellStyleXfs>
  <cellXfs count="54">
    <xf numFmtId="0" fontId="0" fillId="0" borderId="0" xfId="0"/>
    <xf numFmtId="0" fontId="2" fillId="0" borderId="0" xfId="0" applyFont="1"/>
    <xf numFmtId="0" fontId="5" fillId="0" borderId="0" xfId="0" applyFont="1"/>
    <xf numFmtId="0" fontId="7" fillId="0" borderId="0" xfId="0" applyFont="1"/>
    <xf numFmtId="0" fontId="7" fillId="0" borderId="0" xfId="0" applyFont="1" applyAlignment="1">
      <alignment wrapText="1"/>
    </xf>
    <xf numFmtId="166" fontId="7" fillId="0" borderId="0" xfId="1" applyNumberFormat="1" applyFont="1"/>
    <xf numFmtId="0" fontId="8" fillId="0" borderId="0" xfId="0" applyFont="1" applyFill="1"/>
    <xf numFmtId="0" fontId="8" fillId="0" borderId="0" xfId="0" applyFont="1" applyFill="1" applyAlignment="1"/>
    <xf numFmtId="0" fontId="5" fillId="0" borderId="0" xfId="0" applyFont="1" applyAlignment="1">
      <alignment wrapText="1"/>
    </xf>
    <xf numFmtId="166" fontId="5" fillId="0" borderId="0" xfId="1" applyNumberFormat="1" applyFont="1"/>
    <xf numFmtId="0" fontId="10" fillId="2" borderId="0" xfId="7" applyFont="1" applyFill="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11" fillId="0" borderId="0" xfId="0" applyFont="1" applyAlignment="1">
      <alignment horizontal="center" vertical="center"/>
    </xf>
    <xf numFmtId="43" fontId="2" fillId="0" borderId="0" xfId="1" applyFont="1" applyAlignment="1">
      <alignment horizontal="center" vertical="center"/>
    </xf>
    <xf numFmtId="0" fontId="2" fillId="0" borderId="0" xfId="0" applyFont="1" applyAlignment="1">
      <alignment horizontal="left" vertical="center" wrapText="1"/>
    </xf>
    <xf numFmtId="0" fontId="10" fillId="2" borderId="0" xfId="7" applyFont="1" applyFill="1" applyAlignment="1">
      <alignment vertical="center" wrapText="1"/>
    </xf>
    <xf numFmtId="166" fontId="6" fillId="3" borderId="3" xfId="1" applyNumberFormat="1" applyFont="1" applyFill="1" applyBorder="1" applyAlignment="1">
      <alignment horizontal="left" vertical="center" wrapText="1"/>
    </xf>
    <xf numFmtId="166" fontId="8" fillId="0" borderId="1" xfId="1" applyNumberFormat="1" applyFont="1" applyFill="1" applyBorder="1"/>
    <xf numFmtId="166" fontId="8" fillId="0" borderId="1" xfId="1" applyNumberFormat="1" applyFont="1" applyFill="1" applyBorder="1" applyAlignment="1"/>
    <xf numFmtId="166" fontId="8" fillId="0" borderId="4" xfId="1" applyNumberFormat="1" applyFont="1" applyFill="1" applyBorder="1"/>
    <xf numFmtId="49" fontId="8" fillId="0" borderId="1" xfId="1" applyNumberFormat="1" applyFont="1" applyFill="1" applyBorder="1"/>
    <xf numFmtId="12" fontId="8" fillId="0" borderId="1" xfId="1" applyNumberFormat="1" applyFont="1" applyFill="1" applyBorder="1"/>
    <xf numFmtId="0" fontId="6" fillId="3" borderId="2" xfId="0"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2" xfId="0" applyFont="1" applyFill="1" applyBorder="1" applyAlignment="1">
      <alignment vertical="center" wrapText="1"/>
    </xf>
    <xf numFmtId="166" fontId="6" fillId="3" borderId="2" xfId="1" applyNumberFormat="1" applyFont="1" applyFill="1" applyBorder="1" applyAlignment="1">
      <alignment horizontal="center" vertical="center" wrapText="1"/>
    </xf>
    <xf numFmtId="166" fontId="8" fillId="0" borderId="2" xfId="1" applyNumberFormat="1" applyFont="1" applyFill="1" applyBorder="1" applyAlignment="1">
      <alignment wrapText="1"/>
    </xf>
    <xf numFmtId="170" fontId="8" fillId="0" borderId="2" xfId="2" applyNumberFormat="1" applyFont="1" applyFill="1" applyBorder="1" applyAlignment="1">
      <alignment vertical="center" wrapText="1"/>
    </xf>
    <xf numFmtId="0" fontId="8" fillId="0" borderId="2" xfId="0" applyFont="1" applyFill="1" applyBorder="1" applyAlignment="1">
      <alignment vertical="center" wrapText="1"/>
    </xf>
    <xf numFmtId="170" fontId="8" fillId="0" borderId="2" xfId="1" applyNumberFormat="1" applyFont="1" applyFill="1" applyBorder="1" applyAlignment="1">
      <alignment vertical="center" wrapText="1"/>
    </xf>
    <xf numFmtId="170" fontId="8" fillId="0" borderId="2" xfId="1" applyNumberFormat="1" applyFont="1" applyFill="1" applyBorder="1" applyAlignment="1" applyProtection="1">
      <alignment vertical="center" wrapText="1"/>
      <protection locked="0"/>
    </xf>
    <xf numFmtId="0" fontId="8" fillId="0" borderId="0" xfId="0" applyFont="1" applyFill="1" applyAlignment="1">
      <alignment wrapText="1"/>
    </xf>
    <xf numFmtId="0" fontId="8" fillId="0" borderId="2" xfId="0" applyFont="1" applyFill="1" applyBorder="1" applyAlignment="1">
      <alignment vertical="center"/>
    </xf>
    <xf numFmtId="0" fontId="8" fillId="0" borderId="2" xfId="0" applyFont="1" applyFill="1" applyBorder="1" applyAlignment="1">
      <alignment horizontal="left" wrapText="1"/>
    </xf>
    <xf numFmtId="0" fontId="8" fillId="0" borderId="2" xfId="0" applyFont="1" applyFill="1" applyBorder="1" applyAlignment="1">
      <alignment horizontal="left"/>
    </xf>
    <xf numFmtId="0" fontId="5" fillId="0" borderId="2" xfId="0" applyFont="1" applyFill="1" applyBorder="1" applyAlignment="1">
      <alignment horizontal="left" wrapText="1"/>
    </xf>
    <xf numFmtId="3" fontId="8" fillId="0" borderId="2" xfId="1" applyNumberFormat="1" applyFont="1" applyFill="1" applyBorder="1" applyAlignment="1">
      <alignment vertical="center" wrapText="1"/>
    </xf>
    <xf numFmtId="9" fontId="8" fillId="0" borderId="2" xfId="3" applyFont="1" applyFill="1" applyBorder="1" applyAlignment="1">
      <alignment vertical="center" wrapText="1"/>
    </xf>
    <xf numFmtId="9" fontId="8" fillId="0" borderId="2" xfId="0" applyNumberFormat="1" applyFont="1" applyFill="1" applyBorder="1" applyAlignment="1">
      <alignment vertical="center" wrapText="1"/>
    </xf>
    <xf numFmtId="164" fontId="8" fillId="0" borderId="2" xfId="0" applyNumberFormat="1" applyFont="1" applyFill="1" applyBorder="1" applyAlignment="1">
      <alignment vertical="center" wrapText="1"/>
    </xf>
    <xf numFmtId="3" fontId="8" fillId="0" borderId="2" xfId="0" applyNumberFormat="1" applyFont="1" applyFill="1" applyBorder="1" applyAlignment="1">
      <alignment vertical="center" wrapText="1"/>
    </xf>
    <xf numFmtId="9" fontId="8" fillId="0" borderId="2" xfId="3" applyNumberFormat="1" applyFont="1" applyFill="1" applyBorder="1" applyAlignment="1">
      <alignment vertical="center" wrapText="1"/>
    </xf>
    <xf numFmtId="1" fontId="8" fillId="0" borderId="2" xfId="3" applyNumberFormat="1" applyFont="1" applyFill="1" applyBorder="1" applyAlignment="1">
      <alignment vertical="center" wrapText="1"/>
    </xf>
    <xf numFmtId="9" fontId="8" fillId="0" borderId="2" xfId="1" applyNumberFormat="1" applyFont="1" applyFill="1" applyBorder="1" applyAlignment="1">
      <alignment vertical="center" wrapText="1"/>
    </xf>
    <xf numFmtId="10" fontId="8" fillId="0" borderId="2" xfId="3" applyNumberFormat="1" applyFont="1" applyFill="1" applyBorder="1" applyAlignment="1">
      <alignment vertical="center" wrapText="1"/>
    </xf>
    <xf numFmtId="9" fontId="8" fillId="0" borderId="2" xfId="3" applyFont="1" applyFill="1" applyBorder="1" applyAlignment="1">
      <alignment vertical="center"/>
    </xf>
    <xf numFmtId="170" fontId="8" fillId="0" borderId="2" xfId="0" applyNumberFormat="1" applyFont="1" applyFill="1" applyBorder="1" applyAlignment="1">
      <alignment vertical="center"/>
    </xf>
    <xf numFmtId="170" fontId="8" fillId="0" borderId="2" xfId="2" applyNumberFormat="1" applyFont="1" applyFill="1" applyBorder="1" applyAlignment="1">
      <alignment vertical="center"/>
    </xf>
    <xf numFmtId="9" fontId="8" fillId="0" borderId="2" xfId="0" applyNumberFormat="1" applyFont="1" applyFill="1" applyBorder="1" applyAlignment="1">
      <alignment vertical="center"/>
    </xf>
    <xf numFmtId="167" fontId="8" fillId="0" borderId="2" xfId="0" applyNumberFormat="1" applyFont="1" applyFill="1" applyBorder="1" applyAlignment="1">
      <alignment vertical="center"/>
    </xf>
    <xf numFmtId="167" fontId="8" fillId="0" borderId="2" xfId="1" applyNumberFormat="1" applyFont="1" applyFill="1" applyBorder="1" applyAlignment="1">
      <alignment horizontal="right" vertical="center" wrapText="1"/>
    </xf>
    <xf numFmtId="167" fontId="8" fillId="0" borderId="2" xfId="1" applyNumberFormat="1" applyFont="1" applyFill="1" applyBorder="1" applyAlignment="1">
      <alignment horizontal="right" vertical="center"/>
    </xf>
  </cellXfs>
  <cellStyles count="8">
    <cellStyle name="Millares" xfId="1" builtinId="3"/>
    <cellStyle name="Moneda" xfId="2" builtinId="4"/>
    <cellStyle name="Moneda 172" xfId="6"/>
    <cellStyle name="Moneda 2 3" xfId="5"/>
    <cellStyle name="Moneda 4 2" xfId="4"/>
    <cellStyle name="Normal" xfId="0" builtinId="0"/>
    <cellStyle name="Normal 2 3" xfId="7"/>
    <cellStyle name="Porcentaje" xfId="3" builtinId="5"/>
  </cellStyles>
  <dxfs count="3">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CCFFFF"/>
      <color rgb="FFC9D5ED"/>
      <color rgb="FF008080"/>
      <color rgb="FF000066"/>
      <color rgb="FF009999"/>
      <color rgb="FF3755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180642</xdr:colOff>
      <xdr:row>4</xdr:row>
      <xdr:rowOff>167962</xdr:rowOff>
    </xdr:to>
    <xdr:pic>
      <xdr:nvPicPr>
        <xdr:cNvPr id="5" name="Imagen 4"/>
        <xdr:cNvPicPr>
          <a:picLocks noChangeAspect="1"/>
        </xdr:cNvPicPr>
      </xdr:nvPicPr>
      <xdr:blipFill rotWithShape="1">
        <a:blip xmlns:r="http://schemas.openxmlformats.org/officeDocument/2006/relationships" r:embed="rId1"/>
        <a:srcRect t="40653" r="63608" b="7783"/>
        <a:stretch/>
      </xdr:blipFill>
      <xdr:spPr>
        <a:xfrm>
          <a:off x="0" y="0"/>
          <a:ext cx="3638217" cy="929962"/>
        </a:xfrm>
        <a:prstGeom prst="rect">
          <a:avLst/>
        </a:prstGeom>
      </xdr:spPr>
    </xdr:pic>
    <xdr:clientData/>
  </xdr:twoCellAnchor>
  <xdr:twoCellAnchor>
    <xdr:from>
      <xdr:col>1</xdr:col>
      <xdr:colOff>276225</xdr:colOff>
      <xdr:row>0</xdr:row>
      <xdr:rowOff>0</xdr:rowOff>
    </xdr:from>
    <xdr:to>
      <xdr:col>2</xdr:col>
      <xdr:colOff>1591752</xdr:colOff>
      <xdr:row>6</xdr:row>
      <xdr:rowOff>54520</xdr:rowOff>
    </xdr:to>
    <xdr:pic>
      <xdr:nvPicPr>
        <xdr:cNvPr id="6" name="Imagen 5" descr="LOGO INVIMA"/>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0"/>
          <a:ext cx="2572827" cy="119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W325"/>
  <sheetViews>
    <sheetView tabSelected="1" topLeftCell="I142" zoomScale="110" zoomScaleNormal="110" workbookViewId="0">
      <selection activeCell="N204" sqref="N204"/>
    </sheetView>
  </sheetViews>
  <sheetFormatPr baseColWidth="10" defaultRowHeight="16.5" x14ac:dyDescent="0.3"/>
  <cols>
    <col min="1" max="1" width="51.85546875" style="3" customWidth="1"/>
    <col min="2" max="2" width="18.85546875" style="3" customWidth="1"/>
    <col min="3" max="3" width="27.28515625" style="3" customWidth="1"/>
    <col min="4" max="4" width="33.5703125" style="3" customWidth="1"/>
    <col min="5" max="5" width="26.28515625" style="3" customWidth="1"/>
    <col min="6" max="6" width="44.42578125" style="4" customWidth="1"/>
    <col min="7" max="7" width="34.140625" style="4" customWidth="1"/>
    <col min="8" max="8" width="48.42578125" style="3" customWidth="1"/>
    <col min="9" max="9" width="19.7109375" style="3" bestFit="1" customWidth="1"/>
    <col min="10" max="10" width="15.42578125" style="3" bestFit="1" customWidth="1"/>
    <col min="11" max="11" width="19.7109375" style="3" bestFit="1" customWidth="1"/>
    <col min="12" max="12" width="16.85546875" style="5" bestFit="1" customWidth="1"/>
    <col min="13" max="13" width="14.28515625" style="5" bestFit="1" customWidth="1"/>
    <col min="14" max="14" width="19" style="5" bestFit="1" customWidth="1"/>
    <col min="15" max="16" width="18.85546875" style="5" bestFit="1" customWidth="1"/>
    <col min="17" max="17" width="34.42578125" style="5" customWidth="1"/>
    <col min="18" max="18" width="44.85546875" style="5" customWidth="1"/>
    <col min="19" max="19" width="42.42578125" style="5" customWidth="1"/>
    <col min="20" max="20" width="37.140625" style="5" hidden="1" customWidth="1"/>
    <col min="21" max="16384" width="11.42578125" style="3"/>
  </cols>
  <sheetData>
    <row r="1" spans="1:23" customFormat="1" ht="15" customHeight="1" x14ac:dyDescent="0.3">
      <c r="A1" s="3"/>
      <c r="B1" s="17"/>
      <c r="C1" s="17"/>
      <c r="D1" s="10" t="s">
        <v>636</v>
      </c>
      <c r="E1" s="10"/>
      <c r="F1" s="10"/>
      <c r="G1" s="10"/>
      <c r="H1" s="10"/>
      <c r="I1" s="10"/>
      <c r="J1" s="10"/>
      <c r="K1" s="10"/>
      <c r="L1" s="17"/>
      <c r="M1" s="17"/>
      <c r="N1" s="17"/>
      <c r="O1" s="17"/>
      <c r="P1" s="17"/>
      <c r="Q1" s="17"/>
      <c r="R1" s="17"/>
      <c r="S1" s="17"/>
      <c r="T1" s="1"/>
      <c r="U1" s="1"/>
      <c r="V1" s="1"/>
      <c r="W1" s="1"/>
    </row>
    <row r="2" spans="1:23" customFormat="1" ht="15" customHeight="1" x14ac:dyDescent="0.25">
      <c r="A2" s="17"/>
      <c r="B2" s="17"/>
      <c r="C2" s="17"/>
      <c r="D2" s="10"/>
      <c r="E2" s="10"/>
      <c r="F2" s="10"/>
      <c r="G2" s="10"/>
      <c r="H2" s="10"/>
      <c r="I2" s="10"/>
      <c r="J2" s="10"/>
      <c r="K2" s="10"/>
      <c r="L2" s="17"/>
      <c r="M2" s="17"/>
      <c r="N2" s="17"/>
      <c r="O2" s="17"/>
      <c r="P2" s="17"/>
      <c r="Q2" s="17"/>
      <c r="R2" s="17"/>
      <c r="S2" s="17"/>
      <c r="T2" s="1"/>
      <c r="U2" s="1"/>
      <c r="V2" s="1"/>
      <c r="W2" s="1"/>
    </row>
    <row r="3" spans="1:23" customFormat="1" ht="15" customHeight="1" x14ac:dyDescent="0.25">
      <c r="A3" s="17"/>
      <c r="B3" s="17"/>
      <c r="C3" s="17"/>
      <c r="D3" s="10"/>
      <c r="E3" s="10"/>
      <c r="F3" s="10"/>
      <c r="G3" s="10"/>
      <c r="H3" s="10"/>
      <c r="I3" s="10"/>
      <c r="J3" s="10"/>
      <c r="K3" s="10"/>
      <c r="L3" s="17"/>
      <c r="M3" s="17"/>
      <c r="N3" s="17"/>
      <c r="O3" s="17"/>
      <c r="P3" s="17"/>
      <c r="Q3" s="17"/>
      <c r="R3" s="17"/>
      <c r="S3" s="17"/>
      <c r="T3" s="1"/>
      <c r="U3" s="1"/>
      <c r="V3" s="1"/>
      <c r="W3" s="1"/>
    </row>
    <row r="4" spans="1:23" customFormat="1" ht="15" customHeight="1" x14ac:dyDescent="0.25">
      <c r="A4" s="17"/>
      <c r="B4" s="17"/>
      <c r="C4" s="17"/>
      <c r="D4" s="10"/>
      <c r="E4" s="10"/>
      <c r="F4" s="10"/>
      <c r="G4" s="10"/>
      <c r="H4" s="10"/>
      <c r="I4" s="10"/>
      <c r="J4" s="10"/>
      <c r="K4" s="10"/>
      <c r="L4" s="17"/>
      <c r="M4" s="17"/>
      <c r="N4" s="17"/>
      <c r="O4" s="17"/>
      <c r="P4" s="17"/>
      <c r="Q4" s="17"/>
      <c r="R4" s="17"/>
      <c r="S4" s="17"/>
      <c r="T4" s="1"/>
      <c r="U4" s="1"/>
      <c r="V4" s="1"/>
      <c r="W4" s="1"/>
    </row>
    <row r="5" spans="1:23" customFormat="1" ht="15" customHeight="1" x14ac:dyDescent="0.25">
      <c r="A5" s="17"/>
      <c r="B5" s="17"/>
      <c r="C5" s="17"/>
      <c r="D5" s="10"/>
      <c r="E5" s="10"/>
      <c r="F5" s="10"/>
      <c r="G5" s="10"/>
      <c r="H5" s="10"/>
      <c r="I5" s="10"/>
      <c r="J5" s="10"/>
      <c r="K5" s="10"/>
      <c r="L5" s="17"/>
      <c r="M5" s="17"/>
      <c r="N5" s="17"/>
      <c r="O5" s="17"/>
      <c r="P5" s="17"/>
      <c r="Q5" s="17"/>
      <c r="R5" s="17"/>
      <c r="S5" s="17"/>
      <c r="T5" s="1"/>
      <c r="U5" s="1"/>
      <c r="V5" s="1"/>
      <c r="W5" s="1"/>
    </row>
    <row r="6" spans="1:23" customFormat="1" ht="15" x14ac:dyDescent="0.25">
      <c r="D6" s="11"/>
      <c r="E6" s="1"/>
      <c r="F6" s="12"/>
      <c r="G6" s="12"/>
      <c r="H6" s="12"/>
      <c r="I6" s="11"/>
      <c r="J6" s="13"/>
      <c r="K6" s="13"/>
      <c r="L6" s="14"/>
      <c r="M6" s="12"/>
      <c r="N6" s="12"/>
      <c r="O6" s="15"/>
      <c r="P6" s="15"/>
      <c r="Q6" s="15"/>
      <c r="R6" s="15"/>
      <c r="S6" s="12"/>
      <c r="T6" s="16"/>
      <c r="U6" s="1"/>
      <c r="V6" s="1"/>
      <c r="W6" s="1"/>
    </row>
    <row r="7" spans="1:23" s="2" customFormat="1" ht="51" x14ac:dyDescent="0.3">
      <c r="A7" s="24" t="s">
        <v>637</v>
      </c>
      <c r="B7" s="24" t="s">
        <v>638</v>
      </c>
      <c r="C7" s="24" t="s">
        <v>639</v>
      </c>
      <c r="D7" s="24" t="s">
        <v>1</v>
      </c>
      <c r="E7" s="25" t="s">
        <v>0</v>
      </c>
      <c r="F7" s="26" t="s">
        <v>2</v>
      </c>
      <c r="G7" s="25" t="s">
        <v>3</v>
      </c>
      <c r="H7" s="25" t="s">
        <v>4</v>
      </c>
      <c r="I7" s="25" t="s">
        <v>5</v>
      </c>
      <c r="J7" s="25" t="s">
        <v>6</v>
      </c>
      <c r="K7" s="25" t="s">
        <v>7</v>
      </c>
      <c r="L7" s="27" t="s">
        <v>8</v>
      </c>
      <c r="M7" s="27" t="s">
        <v>9</v>
      </c>
      <c r="N7" s="27" t="s">
        <v>10</v>
      </c>
      <c r="O7" s="27" t="s">
        <v>11</v>
      </c>
      <c r="P7" s="27" t="s">
        <v>12</v>
      </c>
      <c r="Q7" s="27" t="s">
        <v>13</v>
      </c>
      <c r="R7" s="27" t="s">
        <v>14</v>
      </c>
      <c r="S7" s="27" t="s">
        <v>15</v>
      </c>
      <c r="T7" s="18" t="s">
        <v>16</v>
      </c>
    </row>
    <row r="8" spans="1:23" s="33" customFormat="1" ht="67.5" x14ac:dyDescent="0.3">
      <c r="A8" s="35" t="s">
        <v>640</v>
      </c>
      <c r="B8" s="35" t="s">
        <v>641</v>
      </c>
      <c r="C8" s="35" t="s">
        <v>647</v>
      </c>
      <c r="D8" s="35" t="s">
        <v>18</v>
      </c>
      <c r="E8" s="35" t="s">
        <v>17</v>
      </c>
      <c r="F8" s="35" t="s">
        <v>21</v>
      </c>
      <c r="G8" s="35" t="s">
        <v>565</v>
      </c>
      <c r="H8" s="35" t="s">
        <v>45</v>
      </c>
      <c r="I8" s="30">
        <v>91</v>
      </c>
      <c r="J8" s="30">
        <v>37</v>
      </c>
      <c r="K8" s="30">
        <v>54</v>
      </c>
      <c r="L8" s="52">
        <v>34910026</v>
      </c>
      <c r="M8" s="52">
        <v>40741520</v>
      </c>
      <c r="N8" s="52">
        <v>0</v>
      </c>
      <c r="O8" s="52">
        <v>0</v>
      </c>
      <c r="P8" s="52">
        <f>L8+N8+O8</f>
        <v>34910026</v>
      </c>
      <c r="Q8" s="28" t="s">
        <v>69</v>
      </c>
      <c r="R8" s="28" t="s">
        <v>81</v>
      </c>
      <c r="S8" s="28" t="s">
        <v>80</v>
      </c>
      <c r="T8" s="19" t="s">
        <v>70</v>
      </c>
    </row>
    <row r="9" spans="1:23" s="33" customFormat="1" ht="67.5" x14ac:dyDescent="0.3">
      <c r="A9" s="35" t="s">
        <v>640</v>
      </c>
      <c r="B9" s="35" t="s">
        <v>641</v>
      </c>
      <c r="C9" s="35" t="s">
        <v>647</v>
      </c>
      <c r="D9" s="35" t="s">
        <v>18</v>
      </c>
      <c r="E9" s="35" t="s">
        <v>17</v>
      </c>
      <c r="F9" s="35" t="s">
        <v>22</v>
      </c>
      <c r="G9" s="35" t="s">
        <v>566</v>
      </c>
      <c r="H9" s="35" t="s">
        <v>46</v>
      </c>
      <c r="I9" s="30">
        <v>44</v>
      </c>
      <c r="J9" s="30">
        <v>24</v>
      </c>
      <c r="K9" s="30">
        <v>20</v>
      </c>
      <c r="L9" s="52">
        <v>24682705</v>
      </c>
      <c r="M9" s="52">
        <v>26692720</v>
      </c>
      <c r="N9" s="52">
        <v>0</v>
      </c>
      <c r="O9" s="52">
        <v>0</v>
      </c>
      <c r="P9" s="52">
        <f t="shared" ref="P9:P33" si="0">L9+N9+O9</f>
        <v>24682705</v>
      </c>
      <c r="Q9" s="28" t="s">
        <v>69</v>
      </c>
      <c r="R9" s="28" t="s">
        <v>81</v>
      </c>
      <c r="S9" s="28" t="s">
        <v>80</v>
      </c>
      <c r="T9" s="19" t="s">
        <v>70</v>
      </c>
    </row>
    <row r="10" spans="1:23" s="33" customFormat="1" ht="67.5" x14ac:dyDescent="0.3">
      <c r="A10" s="35" t="s">
        <v>640</v>
      </c>
      <c r="B10" s="35" t="s">
        <v>641</v>
      </c>
      <c r="C10" s="35" t="s">
        <v>648</v>
      </c>
      <c r="D10" s="35" t="s">
        <v>18</v>
      </c>
      <c r="E10" s="35" t="s">
        <v>17</v>
      </c>
      <c r="F10" s="35" t="s">
        <v>23</v>
      </c>
      <c r="G10" s="35" t="s">
        <v>567</v>
      </c>
      <c r="H10" s="35" t="s">
        <v>47</v>
      </c>
      <c r="I10" s="30">
        <v>90</v>
      </c>
      <c r="J10" s="30">
        <v>50</v>
      </c>
      <c r="K10" s="30">
        <v>40</v>
      </c>
      <c r="L10" s="52">
        <v>64559750</v>
      </c>
      <c r="M10" s="52">
        <v>70244000</v>
      </c>
      <c r="N10" s="52">
        <v>0</v>
      </c>
      <c r="O10" s="52">
        <v>0</v>
      </c>
      <c r="P10" s="52">
        <f t="shared" si="0"/>
        <v>64559750</v>
      </c>
      <c r="Q10" s="28" t="s">
        <v>69</v>
      </c>
      <c r="R10" s="28" t="s">
        <v>68</v>
      </c>
      <c r="S10" s="28" t="s">
        <v>71</v>
      </c>
      <c r="T10" s="19" t="s">
        <v>70</v>
      </c>
    </row>
    <row r="11" spans="1:23" s="33" customFormat="1" ht="67.5" x14ac:dyDescent="0.3">
      <c r="A11" s="35" t="s">
        <v>640</v>
      </c>
      <c r="B11" s="35" t="s">
        <v>641</v>
      </c>
      <c r="C11" s="35" t="s">
        <v>648</v>
      </c>
      <c r="D11" s="35" t="s">
        <v>18</v>
      </c>
      <c r="E11" s="35" t="s">
        <v>17</v>
      </c>
      <c r="F11" s="35" t="s">
        <v>24</v>
      </c>
      <c r="G11" s="35" t="s">
        <v>568</v>
      </c>
      <c r="H11" s="35" t="s">
        <v>48</v>
      </c>
      <c r="I11" s="30">
        <v>70</v>
      </c>
      <c r="J11" s="30">
        <v>36</v>
      </c>
      <c r="K11" s="30">
        <v>34</v>
      </c>
      <c r="L11" s="52">
        <v>46483020</v>
      </c>
      <c r="M11" s="52">
        <v>50575680</v>
      </c>
      <c r="N11" s="52">
        <v>0</v>
      </c>
      <c r="O11" s="52">
        <v>0</v>
      </c>
      <c r="P11" s="52">
        <f t="shared" si="0"/>
        <v>46483020</v>
      </c>
      <c r="Q11" s="28" t="s">
        <v>69</v>
      </c>
      <c r="R11" s="28" t="s">
        <v>68</v>
      </c>
      <c r="S11" s="28" t="s">
        <v>67</v>
      </c>
      <c r="T11" s="19" t="s">
        <v>70</v>
      </c>
    </row>
    <row r="12" spans="1:23" s="33" customFormat="1" ht="67.5" x14ac:dyDescent="0.3">
      <c r="A12" s="35" t="s">
        <v>640</v>
      </c>
      <c r="B12" s="35" t="s">
        <v>641</v>
      </c>
      <c r="C12" s="35" t="s">
        <v>648</v>
      </c>
      <c r="D12" s="35" t="s">
        <v>18</v>
      </c>
      <c r="E12" s="35" t="s">
        <v>17</v>
      </c>
      <c r="F12" s="35" t="s">
        <v>25</v>
      </c>
      <c r="G12" s="35" t="s">
        <v>569</v>
      </c>
      <c r="H12" s="35" t="s">
        <v>49</v>
      </c>
      <c r="I12" s="30">
        <v>60</v>
      </c>
      <c r="J12" s="30">
        <v>50</v>
      </c>
      <c r="K12" s="30">
        <v>10</v>
      </c>
      <c r="L12" s="52">
        <v>39335850</v>
      </c>
      <c r="M12" s="52">
        <v>42146400</v>
      </c>
      <c r="N12" s="52">
        <v>0</v>
      </c>
      <c r="O12" s="52">
        <v>0</v>
      </c>
      <c r="P12" s="52">
        <f t="shared" si="0"/>
        <v>39335850</v>
      </c>
      <c r="Q12" s="28" t="s">
        <v>69</v>
      </c>
      <c r="R12" s="28" t="s">
        <v>68</v>
      </c>
      <c r="S12" s="28" t="s">
        <v>71</v>
      </c>
      <c r="T12" s="19" t="s">
        <v>70</v>
      </c>
    </row>
    <row r="13" spans="1:23" s="33" customFormat="1" ht="108" x14ac:dyDescent="0.3">
      <c r="A13" s="35" t="s">
        <v>640</v>
      </c>
      <c r="B13" s="35" t="s">
        <v>641</v>
      </c>
      <c r="C13" s="35" t="s">
        <v>647</v>
      </c>
      <c r="D13" s="35" t="s">
        <v>18</v>
      </c>
      <c r="E13" s="35" t="s">
        <v>17</v>
      </c>
      <c r="F13" s="35" t="s">
        <v>26</v>
      </c>
      <c r="G13" s="35" t="s">
        <v>570</v>
      </c>
      <c r="H13" s="35" t="s">
        <v>50</v>
      </c>
      <c r="I13" s="30">
        <v>7883</v>
      </c>
      <c r="J13" s="30">
        <v>0</v>
      </c>
      <c r="K13" s="30">
        <v>7883</v>
      </c>
      <c r="L13" s="52">
        <v>0</v>
      </c>
      <c r="M13" s="52">
        <v>0</v>
      </c>
      <c r="N13" s="52">
        <v>721478538</v>
      </c>
      <c r="O13" s="52">
        <v>0</v>
      </c>
      <c r="P13" s="52">
        <f>L13+N13+O13</f>
        <v>721478538</v>
      </c>
      <c r="Q13" s="28" t="s">
        <v>69</v>
      </c>
      <c r="R13" s="28" t="s">
        <v>79</v>
      </c>
      <c r="S13" s="28" t="s">
        <v>78</v>
      </c>
      <c r="T13" s="19" t="s">
        <v>70</v>
      </c>
    </row>
    <row r="14" spans="1:23" s="33" customFormat="1" ht="108" x14ac:dyDescent="0.3">
      <c r="A14" s="35" t="s">
        <v>640</v>
      </c>
      <c r="B14" s="35" t="s">
        <v>641</v>
      </c>
      <c r="C14" s="35" t="s">
        <v>647</v>
      </c>
      <c r="D14" s="35" t="s">
        <v>18</v>
      </c>
      <c r="E14" s="35" t="s">
        <v>17</v>
      </c>
      <c r="F14" s="35" t="s">
        <v>26</v>
      </c>
      <c r="G14" s="35" t="s">
        <v>547</v>
      </c>
      <c r="H14" s="35" t="s">
        <v>50</v>
      </c>
      <c r="I14" s="30">
        <v>800</v>
      </c>
      <c r="J14" s="30">
        <v>800</v>
      </c>
      <c r="K14" s="30">
        <v>0</v>
      </c>
      <c r="L14" s="52">
        <v>0</v>
      </c>
      <c r="M14" s="52">
        <v>0</v>
      </c>
      <c r="N14" s="52">
        <v>0</v>
      </c>
      <c r="O14" s="52">
        <v>0</v>
      </c>
      <c r="P14" s="52">
        <f t="shared" si="0"/>
        <v>0</v>
      </c>
      <c r="Q14" s="28" t="s">
        <v>69</v>
      </c>
      <c r="R14" s="28" t="s">
        <v>79</v>
      </c>
      <c r="S14" s="28" t="s">
        <v>78</v>
      </c>
      <c r="T14" s="19" t="s">
        <v>70</v>
      </c>
    </row>
    <row r="15" spans="1:23" s="33" customFormat="1" ht="108" x14ac:dyDescent="0.3">
      <c r="A15" s="35" t="s">
        <v>640</v>
      </c>
      <c r="B15" s="35" t="s">
        <v>641</v>
      </c>
      <c r="C15" s="35" t="s">
        <v>647</v>
      </c>
      <c r="D15" s="35" t="s">
        <v>18</v>
      </c>
      <c r="E15" s="35" t="s">
        <v>17</v>
      </c>
      <c r="F15" s="35" t="s">
        <v>27</v>
      </c>
      <c r="G15" s="35" t="s">
        <v>571</v>
      </c>
      <c r="H15" s="35" t="s">
        <v>51</v>
      </c>
      <c r="I15" s="30">
        <v>9600</v>
      </c>
      <c r="J15" s="30">
        <v>0</v>
      </c>
      <c r="K15" s="30">
        <v>9600</v>
      </c>
      <c r="L15" s="52">
        <v>0</v>
      </c>
      <c r="M15" s="52">
        <v>0</v>
      </c>
      <c r="N15" s="52">
        <v>0</v>
      </c>
      <c r="O15" s="52">
        <v>0</v>
      </c>
      <c r="P15" s="52">
        <f t="shared" si="0"/>
        <v>0</v>
      </c>
      <c r="Q15" s="28" t="s">
        <v>69</v>
      </c>
      <c r="R15" s="28" t="s">
        <v>79</v>
      </c>
      <c r="S15" s="28" t="s">
        <v>78</v>
      </c>
      <c r="T15" s="19" t="s">
        <v>70</v>
      </c>
    </row>
    <row r="16" spans="1:23" s="33" customFormat="1" ht="108" x14ac:dyDescent="0.3">
      <c r="A16" s="35" t="s">
        <v>640</v>
      </c>
      <c r="B16" s="35" t="s">
        <v>641</v>
      </c>
      <c r="C16" s="35" t="s">
        <v>647</v>
      </c>
      <c r="D16" s="35" t="s">
        <v>18</v>
      </c>
      <c r="E16" s="35" t="s">
        <v>17</v>
      </c>
      <c r="F16" s="35" t="s">
        <v>27</v>
      </c>
      <c r="G16" s="35" t="s">
        <v>549</v>
      </c>
      <c r="H16" s="35" t="s">
        <v>51</v>
      </c>
      <c r="I16" s="30">
        <v>3475</v>
      </c>
      <c r="J16" s="30">
        <v>3475</v>
      </c>
      <c r="K16" s="30">
        <v>0</v>
      </c>
      <c r="L16" s="52">
        <v>0</v>
      </c>
      <c r="M16" s="52">
        <v>0</v>
      </c>
      <c r="N16" s="52">
        <v>0</v>
      </c>
      <c r="O16" s="52">
        <v>0</v>
      </c>
      <c r="P16" s="52">
        <f t="shared" si="0"/>
        <v>0</v>
      </c>
      <c r="Q16" s="28" t="s">
        <v>69</v>
      </c>
      <c r="R16" s="28" t="s">
        <v>79</v>
      </c>
      <c r="S16" s="28" t="s">
        <v>78</v>
      </c>
      <c r="T16" s="19" t="s">
        <v>70</v>
      </c>
    </row>
    <row r="17" spans="1:20" s="33" customFormat="1" ht="67.5" x14ac:dyDescent="0.3">
      <c r="A17" s="35" t="s">
        <v>640</v>
      </c>
      <c r="B17" s="35" t="s">
        <v>641</v>
      </c>
      <c r="C17" s="35" t="s">
        <v>647</v>
      </c>
      <c r="D17" s="35" t="s">
        <v>18</v>
      </c>
      <c r="E17" s="35" t="s">
        <v>17</v>
      </c>
      <c r="F17" s="35" t="s">
        <v>28</v>
      </c>
      <c r="G17" s="35" t="s">
        <v>572</v>
      </c>
      <c r="H17" s="35" t="s">
        <v>52</v>
      </c>
      <c r="I17" s="30">
        <v>200</v>
      </c>
      <c r="J17" s="30">
        <v>0</v>
      </c>
      <c r="K17" s="30">
        <v>200</v>
      </c>
      <c r="L17" s="52">
        <v>0</v>
      </c>
      <c r="M17" s="52">
        <v>0</v>
      </c>
      <c r="N17" s="52">
        <v>0</v>
      </c>
      <c r="O17" s="52">
        <v>0</v>
      </c>
      <c r="P17" s="52">
        <f t="shared" si="0"/>
        <v>0</v>
      </c>
      <c r="Q17" s="28" t="s">
        <v>82</v>
      </c>
      <c r="R17" s="28" t="s">
        <v>82</v>
      </c>
      <c r="S17" s="28" t="s">
        <v>82</v>
      </c>
      <c r="T17" s="19" t="s">
        <v>70</v>
      </c>
    </row>
    <row r="18" spans="1:20" s="33" customFormat="1" ht="67.5" x14ac:dyDescent="0.3">
      <c r="A18" s="35" t="s">
        <v>640</v>
      </c>
      <c r="B18" s="35" t="s">
        <v>641</v>
      </c>
      <c r="C18" s="35" t="s">
        <v>647</v>
      </c>
      <c r="D18" s="35" t="s">
        <v>18</v>
      </c>
      <c r="E18" s="35" t="s">
        <v>17</v>
      </c>
      <c r="F18" s="35" t="s">
        <v>29</v>
      </c>
      <c r="G18" s="35" t="s">
        <v>573</v>
      </c>
      <c r="H18" s="35" t="s">
        <v>52</v>
      </c>
      <c r="I18" s="30">
        <v>40</v>
      </c>
      <c r="J18" s="30">
        <v>40</v>
      </c>
      <c r="K18" s="30">
        <v>0</v>
      </c>
      <c r="L18" s="52">
        <v>0</v>
      </c>
      <c r="M18" s="52">
        <v>0</v>
      </c>
      <c r="N18" s="52">
        <v>0</v>
      </c>
      <c r="O18" s="52">
        <v>300004370.45999998</v>
      </c>
      <c r="P18" s="52">
        <f t="shared" si="0"/>
        <v>300004370.45999998</v>
      </c>
      <c r="Q18" s="28" t="s">
        <v>69</v>
      </c>
      <c r="R18" s="28" t="s">
        <v>77</v>
      </c>
      <c r="S18" s="28" t="s">
        <v>76</v>
      </c>
      <c r="T18" s="19"/>
    </row>
    <row r="19" spans="1:20" s="33" customFormat="1" ht="67.5" x14ac:dyDescent="0.3">
      <c r="A19" s="35" t="s">
        <v>640</v>
      </c>
      <c r="B19" s="35" t="s">
        <v>641</v>
      </c>
      <c r="C19" s="35" t="s">
        <v>648</v>
      </c>
      <c r="D19" s="35" t="s">
        <v>18</v>
      </c>
      <c r="E19" s="35" t="s">
        <v>17</v>
      </c>
      <c r="F19" s="35" t="s">
        <v>30</v>
      </c>
      <c r="G19" s="35" t="s">
        <v>574</v>
      </c>
      <c r="H19" s="35" t="s">
        <v>53</v>
      </c>
      <c r="I19" s="30">
        <v>16</v>
      </c>
      <c r="J19" s="30">
        <v>4</v>
      </c>
      <c r="K19" s="30">
        <v>12</v>
      </c>
      <c r="L19" s="52">
        <v>5164780</v>
      </c>
      <c r="M19" s="52">
        <v>5619520</v>
      </c>
      <c r="N19" s="52">
        <v>0</v>
      </c>
      <c r="O19" s="52">
        <v>0</v>
      </c>
      <c r="P19" s="52">
        <f t="shared" si="0"/>
        <v>5164780</v>
      </c>
      <c r="Q19" s="28" t="s">
        <v>69</v>
      </c>
      <c r="R19" s="28" t="s">
        <v>75</v>
      </c>
      <c r="S19" s="28" t="s">
        <v>74</v>
      </c>
      <c r="T19" s="19" t="s">
        <v>70</v>
      </c>
    </row>
    <row r="20" spans="1:20" s="33" customFormat="1" ht="67.5" x14ac:dyDescent="0.3">
      <c r="A20" s="35" t="s">
        <v>640</v>
      </c>
      <c r="B20" s="35" t="s">
        <v>641</v>
      </c>
      <c r="C20" s="35" t="s">
        <v>648</v>
      </c>
      <c r="D20" s="35" t="s">
        <v>18</v>
      </c>
      <c r="E20" s="35" t="s">
        <v>17</v>
      </c>
      <c r="F20" s="35" t="s">
        <v>31</v>
      </c>
      <c r="G20" s="35" t="s">
        <v>575</v>
      </c>
      <c r="H20" s="35" t="s">
        <v>54</v>
      </c>
      <c r="I20" s="30">
        <v>49</v>
      </c>
      <c r="J20" s="30">
        <v>0</v>
      </c>
      <c r="K20" s="30">
        <v>49</v>
      </c>
      <c r="L20" s="52">
        <v>0</v>
      </c>
      <c r="M20" s="52">
        <v>0</v>
      </c>
      <c r="N20" s="52">
        <v>0</v>
      </c>
      <c r="O20" s="52">
        <v>0</v>
      </c>
      <c r="P20" s="52">
        <f t="shared" si="0"/>
        <v>0</v>
      </c>
      <c r="Q20" s="28" t="s">
        <v>82</v>
      </c>
      <c r="R20" s="28" t="s">
        <v>82</v>
      </c>
      <c r="S20" s="28" t="s">
        <v>82</v>
      </c>
      <c r="T20" s="19" t="s">
        <v>70</v>
      </c>
    </row>
    <row r="21" spans="1:20" s="33" customFormat="1" ht="81" x14ac:dyDescent="0.3">
      <c r="A21" s="35" t="s">
        <v>640</v>
      </c>
      <c r="B21" s="35" t="s">
        <v>641</v>
      </c>
      <c r="C21" s="35" t="s">
        <v>648</v>
      </c>
      <c r="D21" s="35" t="s">
        <v>18</v>
      </c>
      <c r="E21" s="35" t="s">
        <v>17</v>
      </c>
      <c r="F21" s="35" t="s">
        <v>32</v>
      </c>
      <c r="G21" s="35" t="s">
        <v>576</v>
      </c>
      <c r="H21" s="35" t="s">
        <v>55</v>
      </c>
      <c r="I21" s="30">
        <v>112</v>
      </c>
      <c r="J21" s="30">
        <v>72</v>
      </c>
      <c r="K21" s="30">
        <v>40</v>
      </c>
      <c r="L21" s="52">
        <v>92966040</v>
      </c>
      <c r="M21" s="52">
        <v>101151360</v>
      </c>
      <c r="N21" s="52">
        <v>0</v>
      </c>
      <c r="O21" s="52">
        <v>0</v>
      </c>
      <c r="P21" s="52">
        <f t="shared" si="0"/>
        <v>92966040</v>
      </c>
      <c r="Q21" s="28" t="s">
        <v>69</v>
      </c>
      <c r="R21" s="28" t="s">
        <v>75</v>
      </c>
      <c r="S21" s="28" t="s">
        <v>74</v>
      </c>
      <c r="T21" s="19" t="s">
        <v>70</v>
      </c>
    </row>
    <row r="22" spans="1:20" s="33" customFormat="1" ht="67.5" x14ac:dyDescent="0.3">
      <c r="A22" s="35" t="s">
        <v>640</v>
      </c>
      <c r="B22" s="35" t="s">
        <v>641</v>
      </c>
      <c r="C22" s="35" t="s">
        <v>648</v>
      </c>
      <c r="D22" s="35" t="s">
        <v>18</v>
      </c>
      <c r="E22" s="35" t="s">
        <v>17</v>
      </c>
      <c r="F22" s="35" t="s">
        <v>33</v>
      </c>
      <c r="G22" s="35" t="s">
        <v>577</v>
      </c>
      <c r="H22" s="35" t="s">
        <v>56</v>
      </c>
      <c r="I22" s="30">
        <v>2</v>
      </c>
      <c r="J22" s="30">
        <v>0</v>
      </c>
      <c r="K22" s="30">
        <v>2</v>
      </c>
      <c r="L22" s="52">
        <v>0</v>
      </c>
      <c r="M22" s="52">
        <v>0</v>
      </c>
      <c r="N22" s="52">
        <v>0</v>
      </c>
      <c r="O22" s="52">
        <v>35549169.646956474</v>
      </c>
      <c r="P22" s="52">
        <f t="shared" si="0"/>
        <v>35549169.646956474</v>
      </c>
      <c r="Q22" s="28" t="s">
        <v>69</v>
      </c>
      <c r="R22" s="28" t="s">
        <v>75</v>
      </c>
      <c r="S22" s="28" t="s">
        <v>74</v>
      </c>
      <c r="T22" s="19"/>
    </row>
    <row r="23" spans="1:20" s="33" customFormat="1" ht="67.5" x14ac:dyDescent="0.3">
      <c r="A23" s="35" t="s">
        <v>640</v>
      </c>
      <c r="B23" s="35" t="s">
        <v>641</v>
      </c>
      <c r="C23" s="35" t="s">
        <v>648</v>
      </c>
      <c r="D23" s="35" t="s">
        <v>18</v>
      </c>
      <c r="E23" s="35" t="s">
        <v>17</v>
      </c>
      <c r="F23" s="35" t="s">
        <v>34</v>
      </c>
      <c r="G23" s="35" t="s">
        <v>578</v>
      </c>
      <c r="H23" s="35" t="s">
        <v>57</v>
      </c>
      <c r="I23" s="30">
        <v>6</v>
      </c>
      <c r="J23" s="30">
        <v>0</v>
      </c>
      <c r="K23" s="30">
        <v>6</v>
      </c>
      <c r="L23" s="52">
        <v>0</v>
      </c>
      <c r="M23" s="52">
        <v>0</v>
      </c>
      <c r="N23" s="52">
        <v>0</v>
      </c>
      <c r="O23" s="52">
        <v>0</v>
      </c>
      <c r="P23" s="52">
        <f t="shared" si="0"/>
        <v>0</v>
      </c>
      <c r="Q23" s="28" t="s">
        <v>82</v>
      </c>
      <c r="R23" s="28" t="s">
        <v>82</v>
      </c>
      <c r="S23" s="28" t="s">
        <v>82</v>
      </c>
      <c r="T23" s="19" t="s">
        <v>70</v>
      </c>
    </row>
    <row r="24" spans="1:20" s="33" customFormat="1" ht="67.5" x14ac:dyDescent="0.3">
      <c r="A24" s="35" t="s">
        <v>640</v>
      </c>
      <c r="B24" s="35" t="s">
        <v>641</v>
      </c>
      <c r="C24" s="35" t="s">
        <v>648</v>
      </c>
      <c r="D24" s="35" t="s">
        <v>18</v>
      </c>
      <c r="E24" s="35" t="s">
        <v>17</v>
      </c>
      <c r="F24" s="35" t="s">
        <v>35</v>
      </c>
      <c r="G24" s="35" t="s">
        <v>579</v>
      </c>
      <c r="H24" s="35" t="s">
        <v>58</v>
      </c>
      <c r="I24" s="30">
        <v>6</v>
      </c>
      <c r="J24" s="30">
        <v>6</v>
      </c>
      <c r="K24" s="30">
        <v>0</v>
      </c>
      <c r="L24" s="52">
        <v>0</v>
      </c>
      <c r="M24" s="52">
        <v>0</v>
      </c>
      <c r="N24" s="52">
        <v>0</v>
      </c>
      <c r="O24" s="52">
        <v>54404848.003761768</v>
      </c>
      <c r="P24" s="52">
        <f t="shared" si="0"/>
        <v>54404848.003761768</v>
      </c>
      <c r="Q24" s="28" t="s">
        <v>69</v>
      </c>
      <c r="R24" s="28" t="s">
        <v>81</v>
      </c>
      <c r="S24" s="28" t="s">
        <v>80</v>
      </c>
      <c r="T24" s="19"/>
    </row>
    <row r="25" spans="1:20" s="33" customFormat="1" ht="67.5" x14ac:dyDescent="0.3">
      <c r="A25" s="35" t="s">
        <v>640</v>
      </c>
      <c r="B25" s="35" t="s">
        <v>641</v>
      </c>
      <c r="C25" s="35" t="s">
        <v>648</v>
      </c>
      <c r="D25" s="35" t="s">
        <v>18</v>
      </c>
      <c r="E25" s="35" t="s">
        <v>17</v>
      </c>
      <c r="F25" s="35" t="s">
        <v>36</v>
      </c>
      <c r="G25" s="35" t="s">
        <v>580</v>
      </c>
      <c r="H25" s="35" t="s">
        <v>59</v>
      </c>
      <c r="I25" s="30">
        <v>8</v>
      </c>
      <c r="J25" s="30">
        <v>0</v>
      </c>
      <c r="K25" s="30">
        <v>8</v>
      </c>
      <c r="L25" s="52">
        <v>0</v>
      </c>
      <c r="M25" s="52">
        <v>0</v>
      </c>
      <c r="N25" s="52">
        <v>0</v>
      </c>
      <c r="O25" s="52">
        <v>0</v>
      </c>
      <c r="P25" s="52">
        <f t="shared" si="0"/>
        <v>0</v>
      </c>
      <c r="Q25" s="28" t="s">
        <v>82</v>
      </c>
      <c r="R25" s="28" t="s">
        <v>82</v>
      </c>
      <c r="S25" s="28" t="s">
        <v>82</v>
      </c>
      <c r="T25" s="19" t="s">
        <v>70</v>
      </c>
    </row>
    <row r="26" spans="1:20" s="33" customFormat="1" ht="67.5" x14ac:dyDescent="0.3">
      <c r="A26" s="35" t="s">
        <v>640</v>
      </c>
      <c r="B26" s="35" t="s">
        <v>641</v>
      </c>
      <c r="C26" s="35" t="s">
        <v>648</v>
      </c>
      <c r="D26" s="35" t="s">
        <v>18</v>
      </c>
      <c r="E26" s="35" t="s">
        <v>17</v>
      </c>
      <c r="F26" s="35" t="s">
        <v>37</v>
      </c>
      <c r="G26" s="35" t="s">
        <v>581</v>
      </c>
      <c r="H26" s="35" t="s">
        <v>60</v>
      </c>
      <c r="I26" s="30">
        <v>12471</v>
      </c>
      <c r="J26" s="30">
        <v>4506</v>
      </c>
      <c r="K26" s="30">
        <v>7965</v>
      </c>
      <c r="L26" s="52">
        <v>0</v>
      </c>
      <c r="M26" s="52">
        <v>0</v>
      </c>
      <c r="N26" s="52">
        <v>0</v>
      </c>
      <c r="O26" s="52">
        <v>0</v>
      </c>
      <c r="P26" s="52">
        <f t="shared" si="0"/>
        <v>0</v>
      </c>
      <c r="Q26" s="28" t="s">
        <v>82</v>
      </c>
      <c r="R26" s="28" t="s">
        <v>82</v>
      </c>
      <c r="S26" s="28" t="s">
        <v>82</v>
      </c>
      <c r="T26" s="19" t="s">
        <v>70</v>
      </c>
    </row>
    <row r="27" spans="1:20" s="33" customFormat="1" ht="81" x14ac:dyDescent="0.3">
      <c r="A27" s="35" t="s">
        <v>640</v>
      </c>
      <c r="B27" s="35" t="s">
        <v>641</v>
      </c>
      <c r="C27" s="35" t="s">
        <v>648</v>
      </c>
      <c r="D27" s="35" t="s">
        <v>18</v>
      </c>
      <c r="E27" s="35" t="s">
        <v>17</v>
      </c>
      <c r="F27" s="35" t="s">
        <v>38</v>
      </c>
      <c r="G27" s="35" t="s">
        <v>582</v>
      </c>
      <c r="H27" s="35" t="s">
        <v>61</v>
      </c>
      <c r="I27" s="30">
        <v>15</v>
      </c>
      <c r="J27" s="30">
        <v>0</v>
      </c>
      <c r="K27" s="30">
        <v>15</v>
      </c>
      <c r="L27" s="52">
        <v>0</v>
      </c>
      <c r="M27" s="52">
        <v>0</v>
      </c>
      <c r="N27" s="52">
        <v>0</v>
      </c>
      <c r="O27" s="52">
        <v>0</v>
      </c>
      <c r="P27" s="52">
        <f t="shared" si="0"/>
        <v>0</v>
      </c>
      <c r="Q27" s="28" t="s">
        <v>82</v>
      </c>
      <c r="R27" s="28" t="s">
        <v>82</v>
      </c>
      <c r="S27" s="28" t="s">
        <v>82</v>
      </c>
      <c r="T27" s="19" t="s">
        <v>70</v>
      </c>
    </row>
    <row r="28" spans="1:20" s="33" customFormat="1" ht="67.5" x14ac:dyDescent="0.3">
      <c r="A28" s="35" t="s">
        <v>640</v>
      </c>
      <c r="B28" s="35" t="s">
        <v>641</v>
      </c>
      <c r="C28" s="35" t="s">
        <v>648</v>
      </c>
      <c r="D28" s="35" t="s">
        <v>18</v>
      </c>
      <c r="E28" s="35" t="s">
        <v>17</v>
      </c>
      <c r="F28" s="35" t="s">
        <v>39</v>
      </c>
      <c r="G28" s="35" t="s">
        <v>583</v>
      </c>
      <c r="H28" s="35" t="s">
        <v>62</v>
      </c>
      <c r="I28" s="30">
        <v>10</v>
      </c>
      <c r="J28" s="30">
        <v>10</v>
      </c>
      <c r="K28" s="30">
        <v>0</v>
      </c>
      <c r="L28" s="52">
        <v>109465631</v>
      </c>
      <c r="M28" s="52">
        <v>61773400</v>
      </c>
      <c r="N28" s="52">
        <v>0</v>
      </c>
      <c r="O28" s="52">
        <v>0</v>
      </c>
      <c r="P28" s="52">
        <f t="shared" si="0"/>
        <v>109465631</v>
      </c>
      <c r="Q28" s="28" t="s">
        <v>69</v>
      </c>
      <c r="R28" s="28" t="s">
        <v>73</v>
      </c>
      <c r="S28" s="28" t="s">
        <v>72</v>
      </c>
      <c r="T28" s="19" t="s">
        <v>70</v>
      </c>
    </row>
    <row r="29" spans="1:20" s="33" customFormat="1" ht="67.5" x14ac:dyDescent="0.3">
      <c r="A29" s="35" t="s">
        <v>640</v>
      </c>
      <c r="B29" s="35" t="s">
        <v>641</v>
      </c>
      <c r="C29" s="35" t="s">
        <v>648</v>
      </c>
      <c r="D29" s="35" t="s">
        <v>18</v>
      </c>
      <c r="E29" s="35" t="s">
        <v>17</v>
      </c>
      <c r="F29" s="35" t="s">
        <v>40</v>
      </c>
      <c r="G29" s="35" t="s">
        <v>584</v>
      </c>
      <c r="H29" s="35" t="s">
        <v>63</v>
      </c>
      <c r="I29" s="30">
        <v>6</v>
      </c>
      <c r="J29" s="30">
        <v>6</v>
      </c>
      <c r="K29" s="30">
        <v>0</v>
      </c>
      <c r="L29" s="52">
        <v>21368076</v>
      </c>
      <c r="M29" s="52">
        <v>8429280</v>
      </c>
      <c r="N29" s="52">
        <v>0</v>
      </c>
      <c r="O29" s="52">
        <v>0</v>
      </c>
      <c r="P29" s="52">
        <f t="shared" si="0"/>
        <v>21368076</v>
      </c>
      <c r="Q29" s="28" t="s">
        <v>69</v>
      </c>
      <c r="R29" s="28" t="s">
        <v>75</v>
      </c>
      <c r="S29" s="28" t="s">
        <v>74</v>
      </c>
      <c r="T29" s="19" t="s">
        <v>70</v>
      </c>
    </row>
    <row r="30" spans="1:20" s="33" customFormat="1" ht="67.5" x14ac:dyDescent="0.3">
      <c r="A30" s="35" t="s">
        <v>640</v>
      </c>
      <c r="B30" s="35" t="s">
        <v>641</v>
      </c>
      <c r="C30" s="35" t="s">
        <v>648</v>
      </c>
      <c r="D30" s="35" t="s">
        <v>18</v>
      </c>
      <c r="E30" s="35" t="s">
        <v>17</v>
      </c>
      <c r="F30" s="35" t="s">
        <v>41</v>
      </c>
      <c r="G30" s="35" t="s">
        <v>585</v>
      </c>
      <c r="H30" s="35" t="s">
        <v>64</v>
      </c>
      <c r="I30" s="30">
        <v>13</v>
      </c>
      <c r="J30" s="30">
        <v>8</v>
      </c>
      <c r="K30" s="30">
        <v>5</v>
      </c>
      <c r="L30" s="52">
        <v>80293350</v>
      </c>
      <c r="M30" s="52">
        <v>61980000</v>
      </c>
      <c r="N30" s="52">
        <v>82822135.200000003</v>
      </c>
      <c r="O30" s="52">
        <v>0</v>
      </c>
      <c r="P30" s="52">
        <f>L30+N30+O30</f>
        <v>163115485.19999999</v>
      </c>
      <c r="Q30" s="28" t="s">
        <v>69</v>
      </c>
      <c r="R30" s="28" t="s">
        <v>68</v>
      </c>
      <c r="S30" s="28" t="s">
        <v>71</v>
      </c>
      <c r="T30" s="19" t="s">
        <v>70</v>
      </c>
    </row>
    <row r="31" spans="1:20" s="6" customFormat="1" ht="81" x14ac:dyDescent="0.3">
      <c r="A31" s="37" t="s">
        <v>645</v>
      </c>
      <c r="B31" s="37" t="s">
        <v>646</v>
      </c>
      <c r="C31" s="35" t="s">
        <v>649</v>
      </c>
      <c r="D31" s="35" t="s">
        <v>19</v>
      </c>
      <c r="E31" s="36" t="s">
        <v>17</v>
      </c>
      <c r="F31" s="35" t="s">
        <v>42</v>
      </c>
      <c r="G31" s="35" t="s">
        <v>44</v>
      </c>
      <c r="H31" s="36" t="s">
        <v>65</v>
      </c>
      <c r="I31" s="47">
        <v>1</v>
      </c>
      <c r="J31" s="34">
        <v>0</v>
      </c>
      <c r="K31" s="47">
        <v>1</v>
      </c>
      <c r="L31" s="53">
        <v>0</v>
      </c>
      <c r="M31" s="53">
        <v>0</v>
      </c>
      <c r="N31" s="53">
        <v>0</v>
      </c>
      <c r="O31" s="53">
        <v>0</v>
      </c>
      <c r="P31" s="53">
        <f t="shared" si="0"/>
        <v>0</v>
      </c>
      <c r="Q31" s="28" t="s">
        <v>82</v>
      </c>
      <c r="R31" s="28" t="s">
        <v>82</v>
      </c>
      <c r="S31" s="28" t="s">
        <v>82</v>
      </c>
      <c r="T31" s="19" t="s">
        <v>70</v>
      </c>
    </row>
    <row r="32" spans="1:20" s="33" customFormat="1" ht="67.5" x14ac:dyDescent="0.3">
      <c r="A32" s="35" t="s">
        <v>640</v>
      </c>
      <c r="B32" s="35" t="s">
        <v>641</v>
      </c>
      <c r="C32" s="35" t="s">
        <v>648</v>
      </c>
      <c r="D32" s="35" t="s">
        <v>18</v>
      </c>
      <c r="E32" s="35" t="s">
        <v>17</v>
      </c>
      <c r="F32" s="35" t="s">
        <v>461</v>
      </c>
      <c r="G32" s="35" t="s">
        <v>661</v>
      </c>
      <c r="H32" s="35" t="s">
        <v>660</v>
      </c>
      <c r="I32" s="30">
        <v>160</v>
      </c>
      <c r="J32" s="30">
        <v>0</v>
      </c>
      <c r="K32" s="30">
        <v>160</v>
      </c>
      <c r="L32" s="52">
        <v>0</v>
      </c>
      <c r="M32" s="52">
        <v>0</v>
      </c>
      <c r="N32" s="52">
        <v>54947207</v>
      </c>
      <c r="O32" s="52">
        <v>0</v>
      </c>
      <c r="P32" s="52">
        <f t="shared" si="0"/>
        <v>54947207</v>
      </c>
      <c r="Q32" s="28" t="s">
        <v>69</v>
      </c>
      <c r="R32" s="28" t="s">
        <v>77</v>
      </c>
      <c r="S32" s="28" t="s">
        <v>76</v>
      </c>
      <c r="T32" s="19" t="s">
        <v>70</v>
      </c>
    </row>
    <row r="33" spans="1:20" s="6" customFormat="1" ht="40.5" x14ac:dyDescent="0.3">
      <c r="A33" s="37" t="s">
        <v>642</v>
      </c>
      <c r="B33" s="37" t="s">
        <v>643</v>
      </c>
      <c r="C33" s="35" t="s">
        <v>650</v>
      </c>
      <c r="D33" s="35" t="s">
        <v>20</v>
      </c>
      <c r="E33" s="36" t="s">
        <v>17</v>
      </c>
      <c r="F33" s="35" t="s">
        <v>43</v>
      </c>
      <c r="G33" s="35" t="s">
        <v>479</v>
      </c>
      <c r="H33" s="36" t="s">
        <v>66</v>
      </c>
      <c r="I33" s="48">
        <v>6505502912.8601789</v>
      </c>
      <c r="J33" s="48">
        <v>0</v>
      </c>
      <c r="K33" s="48">
        <v>6505502912.8601789</v>
      </c>
      <c r="L33" s="53">
        <v>0</v>
      </c>
      <c r="M33" s="53">
        <v>0</v>
      </c>
      <c r="N33" s="53">
        <v>0</v>
      </c>
      <c r="O33" s="53">
        <v>0</v>
      </c>
      <c r="P33" s="53">
        <f t="shared" si="0"/>
        <v>0</v>
      </c>
      <c r="Q33" s="28" t="s">
        <v>82</v>
      </c>
      <c r="R33" s="28" t="s">
        <v>82</v>
      </c>
      <c r="S33" s="28" t="s">
        <v>82</v>
      </c>
      <c r="T33" s="19" t="s">
        <v>70</v>
      </c>
    </row>
    <row r="34" spans="1:20" s="33" customFormat="1" ht="67.5" x14ac:dyDescent="0.3">
      <c r="A34" s="35" t="s">
        <v>640</v>
      </c>
      <c r="B34" s="35" t="s">
        <v>641</v>
      </c>
      <c r="C34" s="35" t="s">
        <v>647</v>
      </c>
      <c r="D34" s="35" t="s">
        <v>18</v>
      </c>
      <c r="E34" s="35" t="s">
        <v>92</v>
      </c>
      <c r="F34" s="35" t="s">
        <v>83</v>
      </c>
      <c r="G34" s="35" t="s">
        <v>496</v>
      </c>
      <c r="H34" s="35" t="s">
        <v>93</v>
      </c>
      <c r="I34" s="30">
        <v>12</v>
      </c>
      <c r="J34" s="30">
        <v>6</v>
      </c>
      <c r="K34" s="30">
        <v>6</v>
      </c>
      <c r="L34" s="52">
        <v>4720302</v>
      </c>
      <c r="M34" s="52">
        <v>8429280</v>
      </c>
      <c r="N34" s="52">
        <v>0</v>
      </c>
      <c r="O34" s="52">
        <v>0</v>
      </c>
      <c r="P34" s="52">
        <f>L34+N34+O34</f>
        <v>4720302</v>
      </c>
      <c r="Q34" s="28" t="s">
        <v>82</v>
      </c>
      <c r="R34" s="28" t="s">
        <v>82</v>
      </c>
      <c r="S34" s="28" t="s">
        <v>82</v>
      </c>
      <c r="T34" s="20" t="s">
        <v>70</v>
      </c>
    </row>
    <row r="35" spans="1:20" s="33" customFormat="1" ht="67.5" x14ac:dyDescent="0.3">
      <c r="A35" s="35" t="s">
        <v>640</v>
      </c>
      <c r="B35" s="35" t="s">
        <v>641</v>
      </c>
      <c r="C35" s="35" t="s">
        <v>647</v>
      </c>
      <c r="D35" s="35" t="s">
        <v>18</v>
      </c>
      <c r="E35" s="35" t="s">
        <v>92</v>
      </c>
      <c r="F35" s="35" t="s">
        <v>84</v>
      </c>
      <c r="G35" s="35" t="s">
        <v>497</v>
      </c>
      <c r="H35" s="35" t="s">
        <v>94</v>
      </c>
      <c r="I35" s="30">
        <v>6</v>
      </c>
      <c r="J35" s="30">
        <v>6</v>
      </c>
      <c r="K35" s="30">
        <v>0</v>
      </c>
      <c r="L35" s="52">
        <v>4720302</v>
      </c>
      <c r="M35" s="52">
        <v>8429280</v>
      </c>
      <c r="N35" s="52">
        <v>0</v>
      </c>
      <c r="O35" s="52">
        <v>0</v>
      </c>
      <c r="P35" s="52">
        <f t="shared" ref="P35:P47" si="1">L35+N35+O35</f>
        <v>4720302</v>
      </c>
      <c r="Q35" s="28" t="s">
        <v>69</v>
      </c>
      <c r="R35" s="28" t="s">
        <v>81</v>
      </c>
      <c r="S35" s="28" t="s">
        <v>80</v>
      </c>
      <c r="T35" s="20" t="s">
        <v>70</v>
      </c>
    </row>
    <row r="36" spans="1:20" s="33" customFormat="1" ht="67.5" x14ac:dyDescent="0.3">
      <c r="A36" s="35" t="s">
        <v>640</v>
      </c>
      <c r="B36" s="35" t="s">
        <v>641</v>
      </c>
      <c r="C36" s="35" t="s">
        <v>648</v>
      </c>
      <c r="D36" s="35" t="s">
        <v>18</v>
      </c>
      <c r="E36" s="35" t="s">
        <v>92</v>
      </c>
      <c r="F36" s="35" t="s">
        <v>85</v>
      </c>
      <c r="G36" s="35" t="s">
        <v>558</v>
      </c>
      <c r="H36" s="35" t="s">
        <v>95</v>
      </c>
      <c r="I36" s="30">
        <f>+J36+K36</f>
        <v>159</v>
      </c>
      <c r="J36" s="30">
        <v>83</v>
      </c>
      <c r="K36" s="30">
        <v>76</v>
      </c>
      <c r="L36" s="52">
        <v>69081096</v>
      </c>
      <c r="M36" s="52">
        <v>118009920</v>
      </c>
      <c r="N36" s="52">
        <v>25547321</v>
      </c>
      <c r="O36" s="52">
        <v>0</v>
      </c>
      <c r="P36" s="52">
        <f t="shared" si="1"/>
        <v>94628417</v>
      </c>
      <c r="Q36" s="28" t="s">
        <v>69</v>
      </c>
      <c r="R36" s="28" t="s">
        <v>68</v>
      </c>
      <c r="S36" s="28" t="s">
        <v>71</v>
      </c>
      <c r="T36" s="20" t="s">
        <v>70</v>
      </c>
    </row>
    <row r="37" spans="1:20" s="33" customFormat="1" ht="67.5" x14ac:dyDescent="0.3">
      <c r="A37" s="35" t="s">
        <v>640</v>
      </c>
      <c r="B37" s="35" t="s">
        <v>641</v>
      </c>
      <c r="C37" s="35" t="s">
        <v>648</v>
      </c>
      <c r="D37" s="35" t="s">
        <v>18</v>
      </c>
      <c r="E37" s="35" t="s">
        <v>92</v>
      </c>
      <c r="F37" s="35" t="s">
        <v>86</v>
      </c>
      <c r="G37" s="35" t="s">
        <v>559</v>
      </c>
      <c r="H37" s="35" t="s">
        <v>96</v>
      </c>
      <c r="I37" s="30">
        <f t="shared" ref="I37:I46" si="2">+J37+K37</f>
        <v>206</v>
      </c>
      <c r="J37" s="30">
        <v>109</v>
      </c>
      <c r="K37" s="30">
        <v>97</v>
      </c>
      <c r="L37" s="52">
        <v>85752153</v>
      </c>
      <c r="M37" s="52">
        <v>153131920</v>
      </c>
      <c r="N37" s="52">
        <v>0</v>
      </c>
      <c r="O37" s="52">
        <v>0</v>
      </c>
      <c r="P37" s="52">
        <f t="shared" si="1"/>
        <v>85752153</v>
      </c>
      <c r="Q37" s="28" t="s">
        <v>69</v>
      </c>
      <c r="R37" s="28" t="s">
        <v>68</v>
      </c>
      <c r="S37" s="28" t="s">
        <v>67</v>
      </c>
      <c r="T37" s="20" t="s">
        <v>70</v>
      </c>
    </row>
    <row r="38" spans="1:20" s="33" customFormat="1" ht="67.5" x14ac:dyDescent="0.3">
      <c r="A38" s="35" t="s">
        <v>640</v>
      </c>
      <c r="B38" s="35" t="s">
        <v>641</v>
      </c>
      <c r="C38" s="35" t="s">
        <v>648</v>
      </c>
      <c r="D38" s="35" t="s">
        <v>18</v>
      </c>
      <c r="E38" s="35" t="s">
        <v>92</v>
      </c>
      <c r="F38" s="35" t="s">
        <v>87</v>
      </c>
      <c r="G38" s="35" t="s">
        <v>560</v>
      </c>
      <c r="H38" s="35" t="s">
        <v>97</v>
      </c>
      <c r="I38" s="30">
        <f t="shared" si="2"/>
        <v>9</v>
      </c>
      <c r="J38" s="30">
        <v>8</v>
      </c>
      <c r="K38" s="30">
        <v>1</v>
      </c>
      <c r="L38" s="52">
        <v>10329560</v>
      </c>
      <c r="M38" s="52">
        <v>11239040</v>
      </c>
      <c r="N38" s="52">
        <v>0</v>
      </c>
      <c r="O38" s="52">
        <v>0</v>
      </c>
      <c r="P38" s="52">
        <f t="shared" si="1"/>
        <v>10329560</v>
      </c>
      <c r="Q38" s="28" t="s">
        <v>69</v>
      </c>
      <c r="R38" s="28" t="s">
        <v>75</v>
      </c>
      <c r="S38" s="28" t="s">
        <v>74</v>
      </c>
      <c r="T38" s="20" t="s">
        <v>70</v>
      </c>
    </row>
    <row r="39" spans="1:20" s="33" customFormat="1" ht="67.5" x14ac:dyDescent="0.3">
      <c r="A39" s="35" t="s">
        <v>640</v>
      </c>
      <c r="B39" s="35" t="s">
        <v>641</v>
      </c>
      <c r="C39" s="35" t="s">
        <v>648</v>
      </c>
      <c r="D39" s="35" t="s">
        <v>18</v>
      </c>
      <c r="E39" s="35" t="s">
        <v>92</v>
      </c>
      <c r="F39" s="35" t="s">
        <v>88</v>
      </c>
      <c r="G39" s="35" t="s">
        <v>561</v>
      </c>
      <c r="H39" s="35" t="s">
        <v>98</v>
      </c>
      <c r="I39" s="30">
        <f t="shared" si="2"/>
        <v>40</v>
      </c>
      <c r="J39" s="30">
        <v>18</v>
      </c>
      <c r="K39" s="30">
        <v>22</v>
      </c>
      <c r="L39" s="52">
        <v>14160906</v>
      </c>
      <c r="M39" s="52">
        <v>25287840</v>
      </c>
      <c r="N39" s="52">
        <v>0</v>
      </c>
      <c r="O39" s="52">
        <v>0</v>
      </c>
      <c r="P39" s="52">
        <f t="shared" si="1"/>
        <v>14160906</v>
      </c>
      <c r="Q39" s="28" t="s">
        <v>69</v>
      </c>
      <c r="R39" s="28" t="s">
        <v>75</v>
      </c>
      <c r="S39" s="28" t="s">
        <v>74</v>
      </c>
      <c r="T39" s="20" t="s">
        <v>70</v>
      </c>
    </row>
    <row r="40" spans="1:20" s="33" customFormat="1" ht="81" x14ac:dyDescent="0.3">
      <c r="A40" s="35" t="s">
        <v>640</v>
      </c>
      <c r="B40" s="35" t="s">
        <v>641</v>
      </c>
      <c r="C40" s="35" t="s">
        <v>648</v>
      </c>
      <c r="D40" s="35" t="s">
        <v>18</v>
      </c>
      <c r="E40" s="35" t="s">
        <v>92</v>
      </c>
      <c r="F40" s="35" t="s">
        <v>89</v>
      </c>
      <c r="G40" s="35" t="s">
        <v>562</v>
      </c>
      <c r="H40" s="35" t="s">
        <v>99</v>
      </c>
      <c r="I40" s="30">
        <f t="shared" si="2"/>
        <v>49</v>
      </c>
      <c r="J40" s="30">
        <v>38</v>
      </c>
      <c r="K40" s="30">
        <v>11</v>
      </c>
      <c r="L40" s="52">
        <v>3933585</v>
      </c>
      <c r="M40" s="52">
        <v>7024400</v>
      </c>
      <c r="N40" s="52">
        <v>0</v>
      </c>
      <c r="O40" s="52">
        <v>6616806.9999997616</v>
      </c>
      <c r="P40" s="52">
        <f t="shared" si="1"/>
        <v>10550391.999999762</v>
      </c>
      <c r="Q40" s="28" t="s">
        <v>69</v>
      </c>
      <c r="R40" s="28" t="s">
        <v>75</v>
      </c>
      <c r="S40" s="28" t="s">
        <v>103</v>
      </c>
      <c r="T40" s="20"/>
    </row>
    <row r="41" spans="1:20" s="33" customFormat="1" ht="67.5" x14ac:dyDescent="0.3">
      <c r="A41" s="35" t="s">
        <v>640</v>
      </c>
      <c r="B41" s="35" t="s">
        <v>641</v>
      </c>
      <c r="C41" s="35" t="s">
        <v>647</v>
      </c>
      <c r="D41" s="35" t="s">
        <v>18</v>
      </c>
      <c r="E41" s="35" t="s">
        <v>92</v>
      </c>
      <c r="F41" s="35" t="s">
        <v>90</v>
      </c>
      <c r="G41" s="35" t="s">
        <v>547</v>
      </c>
      <c r="H41" s="35" t="s">
        <v>100</v>
      </c>
      <c r="I41" s="30">
        <f t="shared" si="2"/>
        <v>9500</v>
      </c>
      <c r="J41" s="30">
        <v>0</v>
      </c>
      <c r="K41" s="30">
        <v>9500</v>
      </c>
      <c r="L41" s="52">
        <v>0</v>
      </c>
      <c r="M41" s="52">
        <v>0</v>
      </c>
      <c r="N41" s="52">
        <v>291660650</v>
      </c>
      <c r="O41" s="52">
        <v>0</v>
      </c>
      <c r="P41" s="52">
        <f t="shared" si="1"/>
        <v>291660650</v>
      </c>
      <c r="Q41" s="28" t="s">
        <v>69</v>
      </c>
      <c r="R41" s="28" t="s">
        <v>104</v>
      </c>
      <c r="S41" s="28" t="s">
        <v>78</v>
      </c>
      <c r="T41" s="20"/>
    </row>
    <row r="42" spans="1:20" s="33" customFormat="1" ht="67.5" x14ac:dyDescent="0.3">
      <c r="A42" s="35" t="s">
        <v>640</v>
      </c>
      <c r="B42" s="35" t="s">
        <v>641</v>
      </c>
      <c r="C42" s="35" t="s">
        <v>647</v>
      </c>
      <c r="D42" s="35" t="s">
        <v>18</v>
      </c>
      <c r="E42" s="35" t="s">
        <v>92</v>
      </c>
      <c r="F42" s="35" t="s">
        <v>90</v>
      </c>
      <c r="G42" s="35" t="s">
        <v>547</v>
      </c>
      <c r="H42" s="35" t="s">
        <v>100</v>
      </c>
      <c r="I42" s="30">
        <f t="shared" si="2"/>
        <v>1000</v>
      </c>
      <c r="J42" s="30">
        <v>0</v>
      </c>
      <c r="K42" s="30">
        <v>1000</v>
      </c>
      <c r="L42" s="52">
        <v>0</v>
      </c>
      <c r="M42" s="52">
        <v>0</v>
      </c>
      <c r="N42" s="52">
        <v>0</v>
      </c>
      <c r="O42" s="52">
        <v>0</v>
      </c>
      <c r="P42" s="52">
        <f t="shared" si="1"/>
        <v>0</v>
      </c>
      <c r="Q42" s="28" t="s">
        <v>69</v>
      </c>
      <c r="R42" s="28" t="s">
        <v>104</v>
      </c>
      <c r="S42" s="28" t="s">
        <v>78</v>
      </c>
      <c r="T42" s="20"/>
    </row>
    <row r="43" spans="1:20" s="33" customFormat="1" ht="67.5" x14ac:dyDescent="0.3">
      <c r="A43" s="35" t="s">
        <v>640</v>
      </c>
      <c r="B43" s="35" t="s">
        <v>641</v>
      </c>
      <c r="C43" s="35" t="s">
        <v>647</v>
      </c>
      <c r="D43" s="35" t="s">
        <v>18</v>
      </c>
      <c r="E43" s="35" t="s">
        <v>92</v>
      </c>
      <c r="F43" s="35" t="s">
        <v>91</v>
      </c>
      <c r="G43" s="35" t="s">
        <v>548</v>
      </c>
      <c r="H43" s="35" t="s">
        <v>101</v>
      </c>
      <c r="I43" s="30">
        <f t="shared" si="2"/>
        <v>1800</v>
      </c>
      <c r="J43" s="30">
        <v>0</v>
      </c>
      <c r="K43" s="30">
        <v>1800</v>
      </c>
      <c r="L43" s="52">
        <v>0</v>
      </c>
      <c r="M43" s="52">
        <v>0</v>
      </c>
      <c r="N43" s="52">
        <v>0</v>
      </c>
      <c r="O43" s="52">
        <v>0</v>
      </c>
      <c r="P43" s="52">
        <f t="shared" si="1"/>
        <v>0</v>
      </c>
      <c r="Q43" s="28" t="s">
        <v>69</v>
      </c>
      <c r="R43" s="28" t="s">
        <v>104</v>
      </c>
      <c r="S43" s="28" t="s">
        <v>78</v>
      </c>
      <c r="T43" s="20"/>
    </row>
    <row r="44" spans="1:20" s="33" customFormat="1" ht="67.5" x14ac:dyDescent="0.3">
      <c r="A44" s="35" t="s">
        <v>640</v>
      </c>
      <c r="B44" s="35" t="s">
        <v>641</v>
      </c>
      <c r="C44" s="35" t="s">
        <v>647</v>
      </c>
      <c r="D44" s="35" t="s">
        <v>18</v>
      </c>
      <c r="E44" s="35" t="s">
        <v>92</v>
      </c>
      <c r="F44" s="35" t="s">
        <v>27</v>
      </c>
      <c r="G44" s="35" t="s">
        <v>549</v>
      </c>
      <c r="H44" s="35" t="s">
        <v>102</v>
      </c>
      <c r="I44" s="30">
        <f t="shared" si="2"/>
        <v>13000</v>
      </c>
      <c r="J44" s="30">
        <v>0</v>
      </c>
      <c r="K44" s="30">
        <v>13000</v>
      </c>
      <c r="L44" s="52">
        <v>0</v>
      </c>
      <c r="M44" s="52">
        <v>0</v>
      </c>
      <c r="N44" s="52">
        <v>0</v>
      </c>
      <c r="O44" s="52">
        <v>0</v>
      </c>
      <c r="P44" s="52">
        <f t="shared" si="1"/>
        <v>0</v>
      </c>
      <c r="Q44" s="28" t="s">
        <v>69</v>
      </c>
      <c r="R44" s="28" t="s">
        <v>104</v>
      </c>
      <c r="S44" s="28" t="s">
        <v>78</v>
      </c>
      <c r="T44" s="20"/>
    </row>
    <row r="45" spans="1:20" s="33" customFormat="1" ht="67.5" x14ac:dyDescent="0.3">
      <c r="A45" s="35" t="s">
        <v>640</v>
      </c>
      <c r="B45" s="35" t="s">
        <v>641</v>
      </c>
      <c r="C45" s="35" t="s">
        <v>647</v>
      </c>
      <c r="D45" s="35" t="s">
        <v>18</v>
      </c>
      <c r="E45" s="35" t="s">
        <v>92</v>
      </c>
      <c r="F45" s="35" t="s">
        <v>589</v>
      </c>
      <c r="G45" s="35" t="s">
        <v>563</v>
      </c>
      <c r="H45" s="35" t="s">
        <v>102</v>
      </c>
      <c r="I45" s="30">
        <f t="shared" si="2"/>
        <v>3000</v>
      </c>
      <c r="J45" s="30">
        <v>0</v>
      </c>
      <c r="K45" s="30">
        <v>3000</v>
      </c>
      <c r="L45" s="52">
        <v>0</v>
      </c>
      <c r="M45" s="52">
        <v>0</v>
      </c>
      <c r="N45" s="52">
        <v>0</v>
      </c>
      <c r="O45" s="52">
        <v>0</v>
      </c>
      <c r="P45" s="52">
        <f t="shared" si="1"/>
        <v>0</v>
      </c>
      <c r="Q45" s="28" t="s">
        <v>69</v>
      </c>
      <c r="R45" s="28" t="s">
        <v>104</v>
      </c>
      <c r="S45" s="28" t="s">
        <v>78</v>
      </c>
      <c r="T45" s="20"/>
    </row>
    <row r="46" spans="1:20" s="7" customFormat="1" ht="81" x14ac:dyDescent="0.3">
      <c r="A46" s="37" t="s">
        <v>645</v>
      </c>
      <c r="B46" s="37" t="s">
        <v>646</v>
      </c>
      <c r="C46" s="35" t="s">
        <v>649</v>
      </c>
      <c r="D46" s="35" t="s">
        <v>19</v>
      </c>
      <c r="E46" s="36" t="s">
        <v>92</v>
      </c>
      <c r="F46" s="35" t="s">
        <v>42</v>
      </c>
      <c r="G46" s="35" t="s">
        <v>564</v>
      </c>
      <c r="H46" s="36" t="s">
        <v>65</v>
      </c>
      <c r="I46" s="34">
        <f t="shared" si="2"/>
        <v>4</v>
      </c>
      <c r="J46" s="34">
        <v>0</v>
      </c>
      <c r="K46" s="34">
        <v>4</v>
      </c>
      <c r="L46" s="53">
        <v>0</v>
      </c>
      <c r="M46" s="53">
        <v>0</v>
      </c>
      <c r="N46" s="53">
        <v>0</v>
      </c>
      <c r="O46" s="53">
        <v>0</v>
      </c>
      <c r="P46" s="53">
        <f t="shared" si="1"/>
        <v>0</v>
      </c>
      <c r="Q46" s="28" t="s">
        <v>82</v>
      </c>
      <c r="R46" s="28" t="s">
        <v>82</v>
      </c>
      <c r="S46" s="28" t="s">
        <v>82</v>
      </c>
      <c r="T46" s="20" t="s">
        <v>70</v>
      </c>
    </row>
    <row r="47" spans="1:20" s="7" customFormat="1" ht="40.5" x14ac:dyDescent="0.3">
      <c r="A47" s="37" t="s">
        <v>642</v>
      </c>
      <c r="B47" s="37" t="s">
        <v>643</v>
      </c>
      <c r="C47" s="35" t="s">
        <v>650</v>
      </c>
      <c r="D47" s="35" t="s">
        <v>20</v>
      </c>
      <c r="E47" s="36" t="s">
        <v>92</v>
      </c>
      <c r="F47" s="35" t="s">
        <v>43</v>
      </c>
      <c r="G47" s="35" t="s">
        <v>479</v>
      </c>
      <c r="H47" s="36" t="s">
        <v>66</v>
      </c>
      <c r="I47" s="49">
        <f>516522682*95%</f>
        <v>490696547.89999998</v>
      </c>
      <c r="J47" s="49">
        <v>0</v>
      </c>
      <c r="K47" s="49">
        <f>516522682*95%</f>
        <v>490696547.89999998</v>
      </c>
      <c r="L47" s="53">
        <v>0</v>
      </c>
      <c r="M47" s="53">
        <v>0</v>
      </c>
      <c r="N47" s="53">
        <v>0</v>
      </c>
      <c r="O47" s="53">
        <v>0</v>
      </c>
      <c r="P47" s="53">
        <f t="shared" si="1"/>
        <v>0</v>
      </c>
      <c r="Q47" s="28" t="s">
        <v>82</v>
      </c>
      <c r="R47" s="28" t="s">
        <v>82</v>
      </c>
      <c r="S47" s="28" t="s">
        <v>82</v>
      </c>
      <c r="T47" s="20" t="s">
        <v>70</v>
      </c>
    </row>
    <row r="48" spans="1:20" s="33" customFormat="1" ht="67.5" x14ac:dyDescent="0.3">
      <c r="A48" s="35" t="s">
        <v>640</v>
      </c>
      <c r="B48" s="35" t="s">
        <v>641</v>
      </c>
      <c r="C48" s="35" t="s">
        <v>647</v>
      </c>
      <c r="D48" s="35" t="s">
        <v>18</v>
      </c>
      <c r="E48" s="35" t="s">
        <v>105</v>
      </c>
      <c r="F48" s="35" t="s">
        <v>21</v>
      </c>
      <c r="G48" s="35" t="s">
        <v>496</v>
      </c>
      <c r="H48" s="35" t="s">
        <v>130</v>
      </c>
      <c r="I48" s="30">
        <v>43</v>
      </c>
      <c r="J48" s="30">
        <v>0</v>
      </c>
      <c r="K48" s="30">
        <v>43</v>
      </c>
      <c r="L48" s="52">
        <v>0</v>
      </c>
      <c r="M48" s="52">
        <v>0</v>
      </c>
      <c r="N48" s="52">
        <v>0</v>
      </c>
      <c r="O48" s="52">
        <v>0</v>
      </c>
      <c r="P48" s="52">
        <f t="shared" ref="P48:P82" si="3">L48+N48+O48</f>
        <v>0</v>
      </c>
      <c r="Q48" s="28" t="s">
        <v>82</v>
      </c>
      <c r="R48" s="28" t="s">
        <v>82</v>
      </c>
      <c r="S48" s="28" t="s">
        <v>82</v>
      </c>
      <c r="T48" s="19" t="s">
        <v>70</v>
      </c>
    </row>
    <row r="49" spans="1:20" s="33" customFormat="1" ht="108" x14ac:dyDescent="0.3">
      <c r="A49" s="35" t="s">
        <v>640</v>
      </c>
      <c r="B49" s="35" t="s">
        <v>641</v>
      </c>
      <c r="C49" s="35" t="s">
        <v>647</v>
      </c>
      <c r="D49" s="35" t="s">
        <v>18</v>
      </c>
      <c r="E49" s="35" t="s">
        <v>105</v>
      </c>
      <c r="F49" s="35" t="s">
        <v>22</v>
      </c>
      <c r="G49" s="35" t="s">
        <v>497</v>
      </c>
      <c r="H49" s="35" t="s">
        <v>131</v>
      </c>
      <c r="I49" s="30">
        <v>52</v>
      </c>
      <c r="J49" s="30">
        <v>0</v>
      </c>
      <c r="K49" s="30">
        <v>52</v>
      </c>
      <c r="L49" s="52">
        <v>0</v>
      </c>
      <c r="M49" s="52">
        <v>0</v>
      </c>
      <c r="N49" s="52">
        <v>0</v>
      </c>
      <c r="O49" s="52">
        <v>0</v>
      </c>
      <c r="P49" s="52">
        <f t="shared" si="3"/>
        <v>0</v>
      </c>
      <c r="Q49" s="28" t="s">
        <v>82</v>
      </c>
      <c r="R49" s="28" t="s">
        <v>82</v>
      </c>
      <c r="S49" s="28" t="s">
        <v>82</v>
      </c>
      <c r="T49" s="19" t="s">
        <v>70</v>
      </c>
    </row>
    <row r="50" spans="1:20" s="33" customFormat="1" ht="67.5" x14ac:dyDescent="0.3">
      <c r="A50" s="35" t="s">
        <v>640</v>
      </c>
      <c r="B50" s="35" t="s">
        <v>641</v>
      </c>
      <c r="C50" s="35" t="s">
        <v>648</v>
      </c>
      <c r="D50" s="35" t="s">
        <v>18</v>
      </c>
      <c r="E50" s="35" t="s">
        <v>105</v>
      </c>
      <c r="F50" s="35" t="s">
        <v>106</v>
      </c>
      <c r="G50" s="35" t="s">
        <v>528</v>
      </c>
      <c r="H50" s="35" t="s">
        <v>132</v>
      </c>
      <c r="I50" s="30">
        <v>20000</v>
      </c>
      <c r="J50" s="30">
        <v>0</v>
      </c>
      <c r="K50" s="30">
        <v>20000</v>
      </c>
      <c r="L50" s="52">
        <v>0</v>
      </c>
      <c r="M50" s="52">
        <v>0</v>
      </c>
      <c r="N50" s="52">
        <v>84128795.099999994</v>
      </c>
      <c r="O50" s="52">
        <v>45000000</v>
      </c>
      <c r="P50" s="52">
        <f t="shared" si="3"/>
        <v>129128795.09999999</v>
      </c>
      <c r="Q50" s="28" t="s">
        <v>69</v>
      </c>
      <c r="R50" s="28" t="s">
        <v>75</v>
      </c>
      <c r="S50" s="28" t="s">
        <v>103</v>
      </c>
      <c r="T50" s="19"/>
    </row>
    <row r="51" spans="1:20" s="33" customFormat="1" ht="67.5" x14ac:dyDescent="0.3">
      <c r="A51" s="35" t="s">
        <v>640</v>
      </c>
      <c r="B51" s="35" t="s">
        <v>641</v>
      </c>
      <c r="C51" s="35" t="s">
        <v>648</v>
      </c>
      <c r="D51" s="35" t="s">
        <v>18</v>
      </c>
      <c r="E51" s="35" t="s">
        <v>105</v>
      </c>
      <c r="F51" s="35" t="s">
        <v>107</v>
      </c>
      <c r="G51" s="35" t="s">
        <v>529</v>
      </c>
      <c r="H51" s="35" t="s">
        <v>133</v>
      </c>
      <c r="I51" s="30">
        <v>1480</v>
      </c>
      <c r="J51" s="30">
        <v>0</v>
      </c>
      <c r="K51" s="30">
        <v>1480</v>
      </c>
      <c r="L51" s="52">
        <v>0</v>
      </c>
      <c r="M51" s="52">
        <v>0</v>
      </c>
      <c r="N51" s="52">
        <v>0</v>
      </c>
      <c r="O51" s="52">
        <v>0</v>
      </c>
      <c r="P51" s="52">
        <f t="shared" ref="P51:P58" si="4">L51+N51+O51</f>
        <v>0</v>
      </c>
      <c r="Q51" s="28" t="s">
        <v>82</v>
      </c>
      <c r="R51" s="28" t="s">
        <v>82</v>
      </c>
      <c r="S51" s="28" t="s">
        <v>82</v>
      </c>
      <c r="T51" s="19" t="s">
        <v>70</v>
      </c>
    </row>
    <row r="52" spans="1:20" s="33" customFormat="1" ht="67.5" x14ac:dyDescent="0.3">
      <c r="A52" s="35" t="s">
        <v>640</v>
      </c>
      <c r="B52" s="35" t="s">
        <v>641</v>
      </c>
      <c r="C52" s="35" t="s">
        <v>648</v>
      </c>
      <c r="D52" s="35" t="s">
        <v>18</v>
      </c>
      <c r="E52" s="35" t="s">
        <v>105</v>
      </c>
      <c r="F52" s="35" t="s">
        <v>108</v>
      </c>
      <c r="G52" s="35" t="s">
        <v>530</v>
      </c>
      <c r="H52" s="35" t="s">
        <v>134</v>
      </c>
      <c r="I52" s="30">
        <v>180</v>
      </c>
      <c r="J52" s="30">
        <v>0</v>
      </c>
      <c r="K52" s="30">
        <v>180</v>
      </c>
      <c r="L52" s="52">
        <v>0</v>
      </c>
      <c r="M52" s="52">
        <v>0</v>
      </c>
      <c r="N52" s="52">
        <v>0</v>
      </c>
      <c r="O52" s="52">
        <v>0</v>
      </c>
      <c r="P52" s="52">
        <f t="shared" si="4"/>
        <v>0</v>
      </c>
      <c r="Q52" s="28" t="s">
        <v>82</v>
      </c>
      <c r="R52" s="28" t="s">
        <v>82</v>
      </c>
      <c r="S52" s="28" t="s">
        <v>82</v>
      </c>
      <c r="T52" s="19" t="s">
        <v>70</v>
      </c>
    </row>
    <row r="53" spans="1:20" s="33" customFormat="1" ht="67.5" x14ac:dyDescent="0.3">
      <c r="A53" s="35" t="s">
        <v>640</v>
      </c>
      <c r="B53" s="35" t="s">
        <v>641</v>
      </c>
      <c r="C53" s="35" t="s">
        <v>648</v>
      </c>
      <c r="D53" s="35" t="s">
        <v>18</v>
      </c>
      <c r="E53" s="35" t="s">
        <v>105</v>
      </c>
      <c r="F53" s="35" t="s">
        <v>108</v>
      </c>
      <c r="G53" s="35" t="s">
        <v>531</v>
      </c>
      <c r="H53" s="35" t="s">
        <v>134</v>
      </c>
      <c r="I53" s="30">
        <v>200</v>
      </c>
      <c r="J53" s="30">
        <v>0</v>
      </c>
      <c r="K53" s="30">
        <v>200</v>
      </c>
      <c r="L53" s="52">
        <v>0</v>
      </c>
      <c r="M53" s="52">
        <v>0</v>
      </c>
      <c r="N53" s="52">
        <v>0</v>
      </c>
      <c r="O53" s="52">
        <v>0</v>
      </c>
      <c r="P53" s="52">
        <f t="shared" si="4"/>
        <v>0</v>
      </c>
      <c r="Q53" s="28" t="s">
        <v>82</v>
      </c>
      <c r="R53" s="28" t="s">
        <v>82</v>
      </c>
      <c r="S53" s="28" t="s">
        <v>82</v>
      </c>
      <c r="T53" s="19" t="s">
        <v>70</v>
      </c>
    </row>
    <row r="54" spans="1:20" s="33" customFormat="1" ht="67.5" x14ac:dyDescent="0.3">
      <c r="A54" s="35" t="s">
        <v>640</v>
      </c>
      <c r="B54" s="35" t="s">
        <v>641</v>
      </c>
      <c r="C54" s="35" t="s">
        <v>648</v>
      </c>
      <c r="D54" s="35" t="s">
        <v>18</v>
      </c>
      <c r="E54" s="35" t="s">
        <v>105</v>
      </c>
      <c r="F54" s="35" t="s">
        <v>107</v>
      </c>
      <c r="G54" s="35" t="s">
        <v>532</v>
      </c>
      <c r="H54" s="35" t="s">
        <v>134</v>
      </c>
      <c r="I54" s="30">
        <v>250</v>
      </c>
      <c r="J54" s="30">
        <v>0</v>
      </c>
      <c r="K54" s="30">
        <v>250</v>
      </c>
      <c r="L54" s="52">
        <v>0</v>
      </c>
      <c r="M54" s="52">
        <v>0</v>
      </c>
      <c r="N54" s="52">
        <v>0</v>
      </c>
      <c r="O54" s="52">
        <v>0</v>
      </c>
      <c r="P54" s="52">
        <f t="shared" si="4"/>
        <v>0</v>
      </c>
      <c r="Q54" s="28" t="s">
        <v>82</v>
      </c>
      <c r="R54" s="28" t="s">
        <v>82</v>
      </c>
      <c r="S54" s="28" t="s">
        <v>82</v>
      </c>
      <c r="T54" s="19" t="s">
        <v>70</v>
      </c>
    </row>
    <row r="55" spans="1:20" s="33" customFormat="1" ht="67.5" x14ac:dyDescent="0.3">
      <c r="A55" s="35" t="s">
        <v>640</v>
      </c>
      <c r="B55" s="35" t="s">
        <v>641</v>
      </c>
      <c r="C55" s="35" t="s">
        <v>648</v>
      </c>
      <c r="D55" s="35" t="s">
        <v>18</v>
      </c>
      <c r="E55" s="35" t="s">
        <v>105</v>
      </c>
      <c r="F55" s="35" t="s">
        <v>109</v>
      </c>
      <c r="G55" s="35" t="s">
        <v>528</v>
      </c>
      <c r="H55" s="35" t="s">
        <v>135</v>
      </c>
      <c r="I55" s="30">
        <v>700</v>
      </c>
      <c r="J55" s="30">
        <v>0</v>
      </c>
      <c r="K55" s="30">
        <v>700</v>
      </c>
      <c r="L55" s="52">
        <v>0</v>
      </c>
      <c r="M55" s="52">
        <v>0</v>
      </c>
      <c r="N55" s="52">
        <v>0</v>
      </c>
      <c r="O55" s="52">
        <v>0</v>
      </c>
      <c r="P55" s="52">
        <f t="shared" si="4"/>
        <v>0</v>
      </c>
      <c r="Q55" s="28" t="s">
        <v>82</v>
      </c>
      <c r="R55" s="28" t="s">
        <v>82</v>
      </c>
      <c r="S55" s="28" t="s">
        <v>82</v>
      </c>
      <c r="T55" s="19" t="s">
        <v>70</v>
      </c>
    </row>
    <row r="56" spans="1:20" s="33" customFormat="1" ht="67.5" x14ac:dyDescent="0.3">
      <c r="A56" s="35" t="s">
        <v>640</v>
      </c>
      <c r="B56" s="35" t="s">
        <v>641</v>
      </c>
      <c r="C56" s="35" t="s">
        <v>648</v>
      </c>
      <c r="D56" s="35" t="s">
        <v>18</v>
      </c>
      <c r="E56" s="35" t="s">
        <v>105</v>
      </c>
      <c r="F56" s="35" t="s">
        <v>110</v>
      </c>
      <c r="G56" s="35" t="s">
        <v>533</v>
      </c>
      <c r="H56" s="35" t="s">
        <v>136</v>
      </c>
      <c r="I56" s="30">
        <v>65</v>
      </c>
      <c r="J56" s="30">
        <v>0</v>
      </c>
      <c r="K56" s="30">
        <v>65</v>
      </c>
      <c r="L56" s="52">
        <v>0</v>
      </c>
      <c r="M56" s="52">
        <v>0</v>
      </c>
      <c r="N56" s="52">
        <v>0</v>
      </c>
      <c r="O56" s="52">
        <v>0</v>
      </c>
      <c r="P56" s="52">
        <f t="shared" si="4"/>
        <v>0</v>
      </c>
      <c r="Q56" s="28" t="s">
        <v>82</v>
      </c>
      <c r="R56" s="28" t="s">
        <v>82</v>
      </c>
      <c r="S56" s="28" t="s">
        <v>82</v>
      </c>
      <c r="T56" s="19" t="s">
        <v>70</v>
      </c>
    </row>
    <row r="57" spans="1:20" s="33" customFormat="1" ht="67.5" x14ac:dyDescent="0.3">
      <c r="A57" s="35" t="s">
        <v>640</v>
      </c>
      <c r="B57" s="35" t="s">
        <v>641</v>
      </c>
      <c r="C57" s="35" t="s">
        <v>648</v>
      </c>
      <c r="D57" s="35" t="s">
        <v>18</v>
      </c>
      <c r="E57" s="35" t="s">
        <v>105</v>
      </c>
      <c r="F57" s="35" t="s">
        <v>110</v>
      </c>
      <c r="G57" s="35" t="s">
        <v>532</v>
      </c>
      <c r="H57" s="35" t="s">
        <v>137</v>
      </c>
      <c r="I57" s="30">
        <v>55</v>
      </c>
      <c r="J57" s="30">
        <v>0</v>
      </c>
      <c r="K57" s="30">
        <v>55</v>
      </c>
      <c r="L57" s="52">
        <v>0</v>
      </c>
      <c r="M57" s="52">
        <v>0</v>
      </c>
      <c r="N57" s="52">
        <v>0</v>
      </c>
      <c r="O57" s="52">
        <v>0</v>
      </c>
      <c r="P57" s="52">
        <f t="shared" si="4"/>
        <v>0</v>
      </c>
      <c r="Q57" s="28" t="s">
        <v>82</v>
      </c>
      <c r="R57" s="28" t="s">
        <v>82</v>
      </c>
      <c r="S57" s="28" t="s">
        <v>82</v>
      </c>
      <c r="T57" s="19" t="s">
        <v>70</v>
      </c>
    </row>
    <row r="58" spans="1:20" s="33" customFormat="1" ht="67.5" x14ac:dyDescent="0.3">
      <c r="A58" s="35" t="s">
        <v>640</v>
      </c>
      <c r="B58" s="35" t="s">
        <v>641</v>
      </c>
      <c r="C58" s="35" t="s">
        <v>648</v>
      </c>
      <c r="D58" s="35" t="s">
        <v>18</v>
      </c>
      <c r="E58" s="35" t="s">
        <v>105</v>
      </c>
      <c r="F58" s="35" t="s">
        <v>111</v>
      </c>
      <c r="G58" s="35" t="s">
        <v>534</v>
      </c>
      <c r="H58" s="35" t="s">
        <v>138</v>
      </c>
      <c r="I58" s="30">
        <v>40</v>
      </c>
      <c r="J58" s="30">
        <v>0</v>
      </c>
      <c r="K58" s="30">
        <v>40</v>
      </c>
      <c r="L58" s="52">
        <v>0</v>
      </c>
      <c r="M58" s="52">
        <v>0</v>
      </c>
      <c r="N58" s="52">
        <v>0</v>
      </c>
      <c r="O58" s="52">
        <v>0</v>
      </c>
      <c r="P58" s="52">
        <f t="shared" si="4"/>
        <v>0</v>
      </c>
      <c r="Q58" s="28" t="s">
        <v>82</v>
      </c>
      <c r="R58" s="28" t="s">
        <v>82</v>
      </c>
      <c r="S58" s="28" t="s">
        <v>82</v>
      </c>
      <c r="T58" s="19" t="s">
        <v>70</v>
      </c>
    </row>
    <row r="59" spans="1:20" s="33" customFormat="1" ht="67.5" x14ac:dyDescent="0.3">
      <c r="A59" s="35" t="s">
        <v>640</v>
      </c>
      <c r="B59" s="35" t="s">
        <v>641</v>
      </c>
      <c r="C59" s="35" t="s">
        <v>648</v>
      </c>
      <c r="D59" s="35" t="s">
        <v>18</v>
      </c>
      <c r="E59" s="35" t="s">
        <v>105</v>
      </c>
      <c r="F59" s="35" t="s">
        <v>112</v>
      </c>
      <c r="G59" s="35" t="s">
        <v>535</v>
      </c>
      <c r="H59" s="35" t="s">
        <v>139</v>
      </c>
      <c r="I59" s="30">
        <v>756</v>
      </c>
      <c r="J59" s="30">
        <v>150</v>
      </c>
      <c r="K59" s="30">
        <v>606</v>
      </c>
      <c r="L59" s="52">
        <v>126418305</v>
      </c>
      <c r="M59" s="52">
        <v>73053760</v>
      </c>
      <c r="N59" s="52">
        <v>255875598</v>
      </c>
      <c r="O59" s="52">
        <v>0</v>
      </c>
      <c r="P59" s="52">
        <f t="shared" si="3"/>
        <v>382293903</v>
      </c>
      <c r="Q59" s="28" t="s">
        <v>69</v>
      </c>
      <c r="R59" s="28" t="s">
        <v>68</v>
      </c>
      <c r="S59" s="28" t="s">
        <v>71</v>
      </c>
      <c r="T59" s="19" t="s">
        <v>70</v>
      </c>
    </row>
    <row r="60" spans="1:20" s="33" customFormat="1" ht="81" x14ac:dyDescent="0.3">
      <c r="A60" s="35" t="s">
        <v>640</v>
      </c>
      <c r="B60" s="35" t="s">
        <v>641</v>
      </c>
      <c r="C60" s="35" t="s">
        <v>648</v>
      </c>
      <c r="D60" s="35" t="s">
        <v>18</v>
      </c>
      <c r="E60" s="35" t="s">
        <v>105</v>
      </c>
      <c r="F60" s="35" t="s">
        <v>113</v>
      </c>
      <c r="G60" s="35" t="s">
        <v>536</v>
      </c>
      <c r="H60" s="35" t="s">
        <v>140</v>
      </c>
      <c r="I60" s="30">
        <v>15</v>
      </c>
      <c r="J60" s="30">
        <v>5</v>
      </c>
      <c r="K60" s="30">
        <v>10</v>
      </c>
      <c r="L60" s="52">
        <v>6455975</v>
      </c>
      <c r="M60" s="52">
        <v>7024400</v>
      </c>
      <c r="N60" s="52">
        <v>0</v>
      </c>
      <c r="O60" s="52">
        <v>0</v>
      </c>
      <c r="P60" s="52">
        <f t="shared" si="3"/>
        <v>6455975</v>
      </c>
      <c r="Q60" s="28" t="s">
        <v>69</v>
      </c>
      <c r="R60" s="28" t="s">
        <v>68</v>
      </c>
      <c r="S60" s="28" t="s">
        <v>67</v>
      </c>
      <c r="T60" s="19" t="s">
        <v>70</v>
      </c>
    </row>
    <row r="61" spans="1:20" s="33" customFormat="1" ht="67.5" x14ac:dyDescent="0.3">
      <c r="A61" s="35" t="s">
        <v>640</v>
      </c>
      <c r="B61" s="35" t="s">
        <v>641</v>
      </c>
      <c r="C61" s="35" t="s">
        <v>648</v>
      </c>
      <c r="D61" s="35" t="s">
        <v>18</v>
      </c>
      <c r="E61" s="35" t="s">
        <v>105</v>
      </c>
      <c r="F61" s="35" t="s">
        <v>114</v>
      </c>
      <c r="G61" s="35" t="s">
        <v>537</v>
      </c>
      <c r="H61" s="35" t="s">
        <v>141</v>
      </c>
      <c r="I61" s="30">
        <v>6</v>
      </c>
      <c r="J61" s="30">
        <v>0</v>
      </c>
      <c r="K61" s="30">
        <v>6</v>
      </c>
      <c r="L61" s="52">
        <v>0</v>
      </c>
      <c r="M61" s="52">
        <v>0</v>
      </c>
      <c r="N61" s="52">
        <v>0</v>
      </c>
      <c r="O61" s="52">
        <v>0</v>
      </c>
      <c r="P61" s="52">
        <f t="shared" si="3"/>
        <v>0</v>
      </c>
      <c r="Q61" s="28" t="s">
        <v>82</v>
      </c>
      <c r="R61" s="28" t="s">
        <v>82</v>
      </c>
      <c r="S61" s="28" t="s">
        <v>82</v>
      </c>
      <c r="T61" s="19" t="s">
        <v>70</v>
      </c>
    </row>
    <row r="62" spans="1:20" s="33" customFormat="1" ht="67.5" x14ac:dyDescent="0.3">
      <c r="A62" s="35" t="s">
        <v>640</v>
      </c>
      <c r="B62" s="35" t="s">
        <v>641</v>
      </c>
      <c r="C62" s="35" t="s">
        <v>648</v>
      </c>
      <c r="D62" s="35" t="s">
        <v>18</v>
      </c>
      <c r="E62" s="35" t="s">
        <v>105</v>
      </c>
      <c r="F62" s="35" t="s">
        <v>115</v>
      </c>
      <c r="G62" s="35" t="s">
        <v>538</v>
      </c>
      <c r="H62" s="35" t="s">
        <v>142</v>
      </c>
      <c r="I62" s="30">
        <v>7</v>
      </c>
      <c r="J62" s="30">
        <v>4</v>
      </c>
      <c r="K62" s="30">
        <v>3</v>
      </c>
      <c r="L62" s="52">
        <v>1633434</v>
      </c>
      <c r="M62" s="52">
        <v>2809760</v>
      </c>
      <c r="N62" s="52">
        <v>0</v>
      </c>
      <c r="O62" s="52">
        <v>0</v>
      </c>
      <c r="P62" s="52">
        <f t="shared" si="3"/>
        <v>1633434</v>
      </c>
      <c r="Q62" s="28" t="s">
        <v>69</v>
      </c>
      <c r="R62" s="28" t="s">
        <v>75</v>
      </c>
      <c r="S62" s="28" t="s">
        <v>74</v>
      </c>
      <c r="T62" s="19" t="s">
        <v>70</v>
      </c>
    </row>
    <row r="63" spans="1:20" s="33" customFormat="1" ht="67.5" x14ac:dyDescent="0.3">
      <c r="A63" s="35" t="s">
        <v>640</v>
      </c>
      <c r="B63" s="35" t="s">
        <v>641</v>
      </c>
      <c r="C63" s="35" t="s">
        <v>648</v>
      </c>
      <c r="D63" s="35" t="s">
        <v>18</v>
      </c>
      <c r="E63" s="35" t="s">
        <v>105</v>
      </c>
      <c r="F63" s="35" t="s">
        <v>116</v>
      </c>
      <c r="G63" s="35" t="s">
        <v>539</v>
      </c>
      <c r="H63" s="35" t="s">
        <v>143</v>
      </c>
      <c r="I63" s="30">
        <v>259</v>
      </c>
      <c r="J63" s="30">
        <v>0</v>
      </c>
      <c r="K63" s="30">
        <v>259</v>
      </c>
      <c r="L63" s="52">
        <v>0</v>
      </c>
      <c r="M63" s="52">
        <v>0</v>
      </c>
      <c r="N63" s="52">
        <v>0</v>
      </c>
      <c r="O63" s="52">
        <v>0</v>
      </c>
      <c r="P63" s="52">
        <f t="shared" si="3"/>
        <v>0</v>
      </c>
      <c r="Q63" s="28" t="s">
        <v>69</v>
      </c>
      <c r="R63" s="28" t="s">
        <v>79</v>
      </c>
      <c r="S63" s="28" t="s">
        <v>78</v>
      </c>
      <c r="T63" s="19" t="s">
        <v>70</v>
      </c>
    </row>
    <row r="64" spans="1:20" s="33" customFormat="1" ht="67.5" x14ac:dyDescent="0.3">
      <c r="A64" s="35" t="s">
        <v>640</v>
      </c>
      <c r="B64" s="35" t="s">
        <v>641</v>
      </c>
      <c r="C64" s="35" t="s">
        <v>648</v>
      </c>
      <c r="D64" s="35" t="s">
        <v>18</v>
      </c>
      <c r="E64" s="35" t="s">
        <v>105</v>
      </c>
      <c r="F64" s="35" t="s">
        <v>117</v>
      </c>
      <c r="G64" s="35" t="s">
        <v>540</v>
      </c>
      <c r="H64" s="35" t="s">
        <v>144</v>
      </c>
      <c r="I64" s="30">
        <v>800</v>
      </c>
      <c r="J64" s="30">
        <v>0</v>
      </c>
      <c r="K64" s="30">
        <v>800</v>
      </c>
      <c r="L64" s="52">
        <v>0</v>
      </c>
      <c r="M64" s="52">
        <v>0</v>
      </c>
      <c r="N64" s="52">
        <v>0</v>
      </c>
      <c r="O64" s="52">
        <v>0</v>
      </c>
      <c r="P64" s="52">
        <f>L64+N64+O64</f>
        <v>0</v>
      </c>
      <c r="Q64" s="28" t="s">
        <v>82</v>
      </c>
      <c r="R64" s="28" t="s">
        <v>82</v>
      </c>
      <c r="S64" s="28" t="s">
        <v>82</v>
      </c>
      <c r="T64" s="19" t="s">
        <v>70</v>
      </c>
    </row>
    <row r="65" spans="1:20" s="33" customFormat="1" ht="67.5" x14ac:dyDescent="0.3">
      <c r="A65" s="35" t="s">
        <v>640</v>
      </c>
      <c r="B65" s="35" t="s">
        <v>641</v>
      </c>
      <c r="C65" s="35" t="s">
        <v>648</v>
      </c>
      <c r="D65" s="35" t="s">
        <v>18</v>
      </c>
      <c r="E65" s="35" t="s">
        <v>105</v>
      </c>
      <c r="F65" s="35" t="s">
        <v>118</v>
      </c>
      <c r="G65" s="35" t="s">
        <v>541</v>
      </c>
      <c r="H65" s="35" t="s">
        <v>145</v>
      </c>
      <c r="I65" s="30">
        <v>9</v>
      </c>
      <c r="J65" s="30">
        <v>5</v>
      </c>
      <c r="K65" s="30">
        <v>4</v>
      </c>
      <c r="L65" s="52">
        <v>17176132.5</v>
      </c>
      <c r="M65" s="52">
        <v>10536600</v>
      </c>
      <c r="N65" s="52">
        <v>42645933</v>
      </c>
      <c r="O65" s="52">
        <v>0</v>
      </c>
      <c r="P65" s="52">
        <f t="shared" si="3"/>
        <v>59822065.5</v>
      </c>
      <c r="Q65" s="28" t="s">
        <v>69</v>
      </c>
      <c r="R65" s="28" t="s">
        <v>68</v>
      </c>
      <c r="S65" s="28" t="s">
        <v>71</v>
      </c>
      <c r="T65" s="19" t="s">
        <v>70</v>
      </c>
    </row>
    <row r="66" spans="1:20" s="33" customFormat="1" ht="67.5" x14ac:dyDescent="0.3">
      <c r="A66" s="35" t="s">
        <v>640</v>
      </c>
      <c r="B66" s="35" t="s">
        <v>641</v>
      </c>
      <c r="C66" s="35" t="s">
        <v>648</v>
      </c>
      <c r="D66" s="35" t="s">
        <v>18</v>
      </c>
      <c r="E66" s="35" t="s">
        <v>105</v>
      </c>
      <c r="F66" s="35" t="s">
        <v>119</v>
      </c>
      <c r="G66" s="35" t="s">
        <v>542</v>
      </c>
      <c r="H66" s="35" t="s">
        <v>146</v>
      </c>
      <c r="I66" s="30">
        <v>1</v>
      </c>
      <c r="J66" s="30">
        <v>1</v>
      </c>
      <c r="K66" s="30">
        <v>0</v>
      </c>
      <c r="L66" s="52">
        <v>786717</v>
      </c>
      <c r="M66" s="52">
        <v>1404880</v>
      </c>
      <c r="N66" s="52">
        <v>42645933</v>
      </c>
      <c r="O66" s="52">
        <v>0</v>
      </c>
      <c r="P66" s="52">
        <f t="shared" si="3"/>
        <v>43432650</v>
      </c>
      <c r="Q66" s="28" t="s">
        <v>69</v>
      </c>
      <c r="R66" s="28" t="s">
        <v>68</v>
      </c>
      <c r="S66" s="28" t="s">
        <v>71</v>
      </c>
      <c r="T66" s="19" t="s">
        <v>70</v>
      </c>
    </row>
    <row r="67" spans="1:20" s="33" customFormat="1" ht="67.5" x14ac:dyDescent="0.3">
      <c r="A67" s="35" t="s">
        <v>640</v>
      </c>
      <c r="B67" s="35" t="s">
        <v>641</v>
      </c>
      <c r="C67" s="35" t="s">
        <v>648</v>
      </c>
      <c r="D67" s="35" t="s">
        <v>18</v>
      </c>
      <c r="E67" s="35" t="s">
        <v>105</v>
      </c>
      <c r="F67" s="35" t="s">
        <v>120</v>
      </c>
      <c r="G67" s="35" t="s">
        <v>543</v>
      </c>
      <c r="H67" s="35" t="s">
        <v>147</v>
      </c>
      <c r="I67" s="30">
        <v>1</v>
      </c>
      <c r="J67" s="30">
        <v>1</v>
      </c>
      <c r="K67" s="30">
        <v>0</v>
      </c>
      <c r="L67" s="52">
        <v>786717</v>
      </c>
      <c r="M67" s="52">
        <v>1404880</v>
      </c>
      <c r="N67" s="52">
        <v>0</v>
      </c>
      <c r="O67" s="52">
        <v>0</v>
      </c>
      <c r="P67" s="52">
        <f t="shared" si="3"/>
        <v>786717</v>
      </c>
      <c r="Q67" s="28" t="s">
        <v>69</v>
      </c>
      <c r="R67" s="28" t="s">
        <v>68</v>
      </c>
      <c r="S67" s="28" t="s">
        <v>71</v>
      </c>
      <c r="T67" s="19" t="s">
        <v>70</v>
      </c>
    </row>
    <row r="68" spans="1:20" s="33" customFormat="1" ht="67.5" x14ac:dyDescent="0.3">
      <c r="A68" s="35" t="s">
        <v>640</v>
      </c>
      <c r="B68" s="35" t="s">
        <v>641</v>
      </c>
      <c r="C68" s="35" t="s">
        <v>648</v>
      </c>
      <c r="D68" s="35" t="s">
        <v>18</v>
      </c>
      <c r="E68" s="35" t="s">
        <v>105</v>
      </c>
      <c r="F68" s="35" t="s">
        <v>121</v>
      </c>
      <c r="G68" s="35" t="s">
        <v>544</v>
      </c>
      <c r="H68" s="35" t="s">
        <v>148</v>
      </c>
      <c r="I68" s="30">
        <v>1</v>
      </c>
      <c r="J68" s="30">
        <v>1</v>
      </c>
      <c r="K68" s="30">
        <v>0</v>
      </c>
      <c r="L68" s="52">
        <v>786717</v>
      </c>
      <c r="M68" s="52">
        <v>1404880</v>
      </c>
      <c r="N68" s="52">
        <v>0</v>
      </c>
      <c r="O68" s="52">
        <v>0</v>
      </c>
      <c r="P68" s="52">
        <f t="shared" si="3"/>
        <v>786717</v>
      </c>
      <c r="Q68" s="28" t="s">
        <v>69</v>
      </c>
      <c r="R68" s="28" t="s">
        <v>68</v>
      </c>
      <c r="S68" s="28" t="s">
        <v>71</v>
      </c>
      <c r="T68" s="19" t="s">
        <v>70</v>
      </c>
    </row>
    <row r="69" spans="1:20" s="33" customFormat="1" ht="67.5" x14ac:dyDescent="0.3">
      <c r="A69" s="35" t="s">
        <v>640</v>
      </c>
      <c r="B69" s="35" t="s">
        <v>641</v>
      </c>
      <c r="C69" s="35" t="s">
        <v>648</v>
      </c>
      <c r="D69" s="35" t="s">
        <v>18</v>
      </c>
      <c r="E69" s="35" t="s">
        <v>105</v>
      </c>
      <c r="F69" s="35" t="s">
        <v>122</v>
      </c>
      <c r="G69" s="35" t="s">
        <v>545</v>
      </c>
      <c r="H69" s="35" t="s">
        <v>149</v>
      </c>
      <c r="I69" s="30">
        <v>4</v>
      </c>
      <c r="J69" s="30">
        <v>2</v>
      </c>
      <c r="K69" s="30">
        <v>2</v>
      </c>
      <c r="L69" s="52">
        <v>1573434</v>
      </c>
      <c r="M69" s="52">
        <v>2809760</v>
      </c>
      <c r="N69" s="52">
        <v>0</v>
      </c>
      <c r="O69" s="52">
        <v>0</v>
      </c>
      <c r="P69" s="52">
        <f t="shared" si="3"/>
        <v>1573434</v>
      </c>
      <c r="Q69" s="28" t="s">
        <v>69</v>
      </c>
      <c r="R69" s="28" t="s">
        <v>68</v>
      </c>
      <c r="S69" s="28" t="s">
        <v>71</v>
      </c>
      <c r="T69" s="19" t="s">
        <v>70</v>
      </c>
    </row>
    <row r="70" spans="1:20" s="33" customFormat="1" ht="67.5" x14ac:dyDescent="0.3">
      <c r="A70" s="35" t="s">
        <v>640</v>
      </c>
      <c r="B70" s="35" t="s">
        <v>641</v>
      </c>
      <c r="C70" s="35" t="s">
        <v>648</v>
      </c>
      <c r="D70" s="35" t="s">
        <v>18</v>
      </c>
      <c r="E70" s="35" t="s">
        <v>105</v>
      </c>
      <c r="F70" s="35" t="s">
        <v>123</v>
      </c>
      <c r="G70" s="35" t="s">
        <v>546</v>
      </c>
      <c r="H70" s="35" t="s">
        <v>150</v>
      </c>
      <c r="I70" s="30">
        <v>42</v>
      </c>
      <c r="J70" s="30">
        <v>17</v>
      </c>
      <c r="K70" s="30">
        <v>25</v>
      </c>
      <c r="L70" s="52">
        <v>13374189</v>
      </c>
      <c r="M70" s="52">
        <v>23882960</v>
      </c>
      <c r="N70" s="52">
        <v>0</v>
      </c>
      <c r="O70" s="52">
        <v>0</v>
      </c>
      <c r="P70" s="52">
        <f t="shared" si="3"/>
        <v>13374189</v>
      </c>
      <c r="Q70" s="28" t="s">
        <v>69</v>
      </c>
      <c r="R70" s="28" t="s">
        <v>75</v>
      </c>
      <c r="S70" s="28" t="s">
        <v>74</v>
      </c>
      <c r="T70" s="19" t="s">
        <v>70</v>
      </c>
    </row>
    <row r="71" spans="1:20" s="33" customFormat="1" ht="67.5" x14ac:dyDescent="0.3">
      <c r="A71" s="35" t="s">
        <v>640</v>
      </c>
      <c r="B71" s="35" t="s">
        <v>641</v>
      </c>
      <c r="C71" s="35" t="s">
        <v>647</v>
      </c>
      <c r="D71" s="35" t="s">
        <v>18</v>
      </c>
      <c r="E71" s="35" t="s">
        <v>105</v>
      </c>
      <c r="F71" s="35" t="s">
        <v>91</v>
      </c>
      <c r="G71" s="35" t="s">
        <v>547</v>
      </c>
      <c r="H71" s="35" t="s">
        <v>151</v>
      </c>
      <c r="I71" s="30">
        <v>3175</v>
      </c>
      <c r="J71" s="30">
        <v>0</v>
      </c>
      <c r="K71" s="30">
        <v>3175</v>
      </c>
      <c r="L71" s="52">
        <v>0</v>
      </c>
      <c r="M71" s="52">
        <v>0</v>
      </c>
      <c r="N71" s="52">
        <v>596784601.79999995</v>
      </c>
      <c r="O71" s="52">
        <v>0</v>
      </c>
      <c r="P71" s="52">
        <f t="shared" si="3"/>
        <v>596784601.79999995</v>
      </c>
      <c r="Q71" s="28" t="s">
        <v>69</v>
      </c>
      <c r="R71" s="28" t="s">
        <v>79</v>
      </c>
      <c r="S71" s="28" t="s">
        <v>78</v>
      </c>
      <c r="T71" s="19" t="s">
        <v>70</v>
      </c>
    </row>
    <row r="72" spans="1:20" s="33" customFormat="1" ht="67.5" x14ac:dyDescent="0.3">
      <c r="A72" s="35" t="s">
        <v>640</v>
      </c>
      <c r="B72" s="35" t="s">
        <v>641</v>
      </c>
      <c r="C72" s="35" t="s">
        <v>647</v>
      </c>
      <c r="D72" s="35" t="s">
        <v>18</v>
      </c>
      <c r="E72" s="35" t="s">
        <v>105</v>
      </c>
      <c r="F72" s="35" t="s">
        <v>91</v>
      </c>
      <c r="G72" s="35" t="s">
        <v>548</v>
      </c>
      <c r="H72" s="35" t="s">
        <v>151</v>
      </c>
      <c r="I72" s="30">
        <v>700</v>
      </c>
      <c r="J72" s="30">
        <v>0</v>
      </c>
      <c r="K72" s="30">
        <v>700</v>
      </c>
      <c r="L72" s="52">
        <v>0</v>
      </c>
      <c r="M72" s="52">
        <v>0</v>
      </c>
      <c r="N72" s="52">
        <v>0</v>
      </c>
      <c r="O72" s="52">
        <v>0</v>
      </c>
      <c r="P72" s="52">
        <f t="shared" si="3"/>
        <v>0</v>
      </c>
      <c r="Q72" s="28" t="s">
        <v>69</v>
      </c>
      <c r="R72" s="28" t="s">
        <v>79</v>
      </c>
      <c r="S72" s="28" t="s">
        <v>78</v>
      </c>
      <c r="T72" s="19" t="s">
        <v>70</v>
      </c>
    </row>
    <row r="73" spans="1:20" s="33" customFormat="1" ht="67.5" x14ac:dyDescent="0.3">
      <c r="A73" s="35" t="s">
        <v>640</v>
      </c>
      <c r="B73" s="35" t="s">
        <v>641</v>
      </c>
      <c r="C73" s="35" t="s">
        <v>647</v>
      </c>
      <c r="D73" s="35" t="s">
        <v>18</v>
      </c>
      <c r="E73" s="35" t="s">
        <v>105</v>
      </c>
      <c r="F73" s="35" t="s">
        <v>27</v>
      </c>
      <c r="G73" s="35" t="s">
        <v>549</v>
      </c>
      <c r="H73" s="35" t="s">
        <v>151</v>
      </c>
      <c r="I73" s="30">
        <v>2316</v>
      </c>
      <c r="J73" s="30">
        <v>0</v>
      </c>
      <c r="K73" s="30">
        <v>2316</v>
      </c>
      <c r="L73" s="52">
        <v>0</v>
      </c>
      <c r="M73" s="52">
        <v>0</v>
      </c>
      <c r="N73" s="52">
        <v>304246425.29999995</v>
      </c>
      <c r="O73" s="52">
        <v>0</v>
      </c>
      <c r="P73" s="52">
        <f t="shared" si="3"/>
        <v>304246425.29999995</v>
      </c>
      <c r="Q73" s="28" t="s">
        <v>69</v>
      </c>
      <c r="R73" s="28" t="s">
        <v>79</v>
      </c>
      <c r="S73" s="28" t="s">
        <v>78</v>
      </c>
      <c r="T73" s="19" t="s">
        <v>70</v>
      </c>
    </row>
    <row r="74" spans="1:20" s="33" customFormat="1" ht="67.5" x14ac:dyDescent="0.3">
      <c r="A74" s="35" t="s">
        <v>640</v>
      </c>
      <c r="B74" s="35" t="s">
        <v>641</v>
      </c>
      <c r="C74" s="35" t="s">
        <v>647</v>
      </c>
      <c r="D74" s="35" t="s">
        <v>18</v>
      </c>
      <c r="E74" s="35" t="s">
        <v>105</v>
      </c>
      <c r="F74" s="35" t="s">
        <v>124</v>
      </c>
      <c r="G74" s="35" t="s">
        <v>550</v>
      </c>
      <c r="H74" s="35" t="s">
        <v>151</v>
      </c>
      <c r="I74" s="30">
        <v>6342</v>
      </c>
      <c r="J74" s="30">
        <v>0</v>
      </c>
      <c r="K74" s="30">
        <v>6342</v>
      </c>
      <c r="L74" s="52">
        <v>0</v>
      </c>
      <c r="M74" s="52">
        <v>0</v>
      </c>
      <c r="N74" s="52">
        <v>0</v>
      </c>
      <c r="O74" s="52">
        <v>0</v>
      </c>
      <c r="P74" s="52">
        <f t="shared" si="3"/>
        <v>0</v>
      </c>
      <c r="Q74" s="28" t="s">
        <v>69</v>
      </c>
      <c r="R74" s="28" t="s">
        <v>79</v>
      </c>
      <c r="S74" s="28" t="s">
        <v>78</v>
      </c>
      <c r="T74" s="19" t="s">
        <v>70</v>
      </c>
    </row>
    <row r="75" spans="1:20" s="33" customFormat="1" ht="67.5" x14ac:dyDescent="0.3">
      <c r="A75" s="35" t="s">
        <v>640</v>
      </c>
      <c r="B75" s="35" t="s">
        <v>641</v>
      </c>
      <c r="C75" s="35" t="s">
        <v>647</v>
      </c>
      <c r="D75" s="35" t="s">
        <v>18</v>
      </c>
      <c r="E75" s="35" t="s">
        <v>105</v>
      </c>
      <c r="F75" s="35" t="s">
        <v>125</v>
      </c>
      <c r="G75" s="35" t="s">
        <v>551</v>
      </c>
      <c r="H75" s="35" t="s">
        <v>151</v>
      </c>
      <c r="I75" s="30">
        <v>4660</v>
      </c>
      <c r="J75" s="30">
        <v>0</v>
      </c>
      <c r="K75" s="30">
        <v>4660</v>
      </c>
      <c r="L75" s="52">
        <v>0</v>
      </c>
      <c r="M75" s="52">
        <v>0</v>
      </c>
      <c r="N75" s="52">
        <v>0</v>
      </c>
      <c r="O75" s="52">
        <v>0</v>
      </c>
      <c r="P75" s="52">
        <f t="shared" si="3"/>
        <v>0</v>
      </c>
      <c r="Q75" s="28" t="s">
        <v>69</v>
      </c>
      <c r="R75" s="28" t="s">
        <v>79</v>
      </c>
      <c r="S75" s="28" t="s">
        <v>78</v>
      </c>
      <c r="T75" s="19" t="s">
        <v>70</v>
      </c>
    </row>
    <row r="76" spans="1:20" s="33" customFormat="1" ht="67.5" x14ac:dyDescent="0.3">
      <c r="A76" s="35" t="s">
        <v>640</v>
      </c>
      <c r="B76" s="35" t="s">
        <v>641</v>
      </c>
      <c r="C76" s="35" t="s">
        <v>647</v>
      </c>
      <c r="D76" s="35" t="s">
        <v>18</v>
      </c>
      <c r="E76" s="35" t="s">
        <v>105</v>
      </c>
      <c r="F76" s="35" t="s">
        <v>27</v>
      </c>
      <c r="G76" s="35" t="s">
        <v>552</v>
      </c>
      <c r="H76" s="35" t="s">
        <v>151</v>
      </c>
      <c r="I76" s="30">
        <v>2314</v>
      </c>
      <c r="J76" s="30">
        <v>0</v>
      </c>
      <c r="K76" s="30">
        <v>2314</v>
      </c>
      <c r="L76" s="52">
        <v>0</v>
      </c>
      <c r="M76" s="52">
        <v>0</v>
      </c>
      <c r="N76" s="52">
        <v>0</v>
      </c>
      <c r="O76" s="52">
        <v>0</v>
      </c>
      <c r="P76" s="52">
        <f t="shared" si="3"/>
        <v>0</v>
      </c>
      <c r="Q76" s="28" t="s">
        <v>69</v>
      </c>
      <c r="R76" s="28" t="s">
        <v>79</v>
      </c>
      <c r="S76" s="28" t="s">
        <v>78</v>
      </c>
      <c r="T76" s="19" t="s">
        <v>70</v>
      </c>
    </row>
    <row r="77" spans="1:20" s="33" customFormat="1" ht="67.5" x14ac:dyDescent="0.3">
      <c r="A77" s="35" t="s">
        <v>640</v>
      </c>
      <c r="B77" s="35" t="s">
        <v>641</v>
      </c>
      <c r="C77" s="35" t="s">
        <v>647</v>
      </c>
      <c r="D77" s="35" t="s">
        <v>18</v>
      </c>
      <c r="E77" s="35" t="s">
        <v>105</v>
      </c>
      <c r="F77" s="35" t="s">
        <v>126</v>
      </c>
      <c r="G77" s="35" t="s">
        <v>553</v>
      </c>
      <c r="H77" s="35" t="s">
        <v>152</v>
      </c>
      <c r="I77" s="30">
        <v>570</v>
      </c>
      <c r="J77" s="30">
        <v>0</v>
      </c>
      <c r="K77" s="30">
        <v>570</v>
      </c>
      <c r="L77" s="52">
        <v>0</v>
      </c>
      <c r="M77" s="52">
        <v>0</v>
      </c>
      <c r="N77" s="52">
        <v>0</v>
      </c>
      <c r="O77" s="52">
        <v>0</v>
      </c>
      <c r="P77" s="52">
        <f t="shared" si="3"/>
        <v>0</v>
      </c>
      <c r="Q77" s="28" t="s">
        <v>69</v>
      </c>
      <c r="R77" s="28" t="s">
        <v>79</v>
      </c>
      <c r="S77" s="28" t="s">
        <v>78</v>
      </c>
      <c r="T77" s="19" t="s">
        <v>70</v>
      </c>
    </row>
    <row r="78" spans="1:20" s="33" customFormat="1" ht="67.5" x14ac:dyDescent="0.3">
      <c r="A78" s="35" t="s">
        <v>640</v>
      </c>
      <c r="B78" s="35" t="s">
        <v>641</v>
      </c>
      <c r="C78" s="35" t="s">
        <v>647</v>
      </c>
      <c r="D78" s="35" t="s">
        <v>18</v>
      </c>
      <c r="E78" s="35" t="s">
        <v>105</v>
      </c>
      <c r="F78" s="35" t="s">
        <v>127</v>
      </c>
      <c r="G78" s="35" t="s">
        <v>554</v>
      </c>
      <c r="H78" s="35" t="s">
        <v>153</v>
      </c>
      <c r="I78" s="30">
        <v>201</v>
      </c>
      <c r="J78" s="30">
        <v>0</v>
      </c>
      <c r="K78" s="30">
        <v>201</v>
      </c>
      <c r="L78" s="52">
        <v>0</v>
      </c>
      <c r="M78" s="52">
        <v>0</v>
      </c>
      <c r="N78" s="52">
        <v>0</v>
      </c>
      <c r="O78" s="52">
        <v>0</v>
      </c>
      <c r="P78" s="52">
        <f t="shared" si="3"/>
        <v>0</v>
      </c>
      <c r="Q78" s="28" t="s">
        <v>82</v>
      </c>
      <c r="R78" s="28" t="s">
        <v>82</v>
      </c>
      <c r="S78" s="28" t="s">
        <v>82</v>
      </c>
      <c r="T78" s="19" t="s">
        <v>70</v>
      </c>
    </row>
    <row r="79" spans="1:20" s="33" customFormat="1" ht="94.5" x14ac:dyDescent="0.3">
      <c r="A79" s="35" t="s">
        <v>640</v>
      </c>
      <c r="B79" s="35" t="s">
        <v>641</v>
      </c>
      <c r="C79" s="35" t="s">
        <v>647</v>
      </c>
      <c r="D79" s="35" t="s">
        <v>18</v>
      </c>
      <c r="E79" s="35" t="s">
        <v>105</v>
      </c>
      <c r="F79" s="35" t="s">
        <v>127</v>
      </c>
      <c r="G79" s="35" t="s">
        <v>555</v>
      </c>
      <c r="H79" s="35" t="s">
        <v>154</v>
      </c>
      <c r="I79" s="30">
        <v>16</v>
      </c>
      <c r="J79" s="30">
        <v>0</v>
      </c>
      <c r="K79" s="30">
        <v>16</v>
      </c>
      <c r="L79" s="52">
        <v>0</v>
      </c>
      <c r="M79" s="52">
        <v>0</v>
      </c>
      <c r="N79" s="52">
        <v>67640188</v>
      </c>
      <c r="O79" s="52">
        <v>144002097.82080001</v>
      </c>
      <c r="P79" s="52">
        <f t="shared" si="3"/>
        <v>211642285.82080001</v>
      </c>
      <c r="Q79" s="28" t="s">
        <v>69</v>
      </c>
      <c r="R79" s="28" t="s">
        <v>77</v>
      </c>
      <c r="S79" s="28" t="s">
        <v>76</v>
      </c>
      <c r="T79" s="19"/>
    </row>
    <row r="80" spans="1:20" s="33" customFormat="1" ht="67.5" x14ac:dyDescent="0.3">
      <c r="A80" s="35" t="s">
        <v>640</v>
      </c>
      <c r="B80" s="35" t="s">
        <v>641</v>
      </c>
      <c r="C80" s="35" t="s">
        <v>648</v>
      </c>
      <c r="D80" s="35" t="s">
        <v>18</v>
      </c>
      <c r="E80" s="35" t="s">
        <v>105</v>
      </c>
      <c r="F80" s="35" t="s">
        <v>128</v>
      </c>
      <c r="G80" s="35" t="s">
        <v>556</v>
      </c>
      <c r="H80" s="35" t="s">
        <v>155</v>
      </c>
      <c r="I80" s="30">
        <v>100</v>
      </c>
      <c r="J80" s="30">
        <v>0</v>
      </c>
      <c r="K80" s="30">
        <v>100</v>
      </c>
      <c r="L80" s="52">
        <v>0</v>
      </c>
      <c r="M80" s="52">
        <v>0</v>
      </c>
      <c r="N80" s="52">
        <v>0</v>
      </c>
      <c r="O80" s="52">
        <v>0</v>
      </c>
      <c r="P80" s="52">
        <f t="shared" si="3"/>
        <v>0</v>
      </c>
      <c r="Q80" s="28" t="s">
        <v>82</v>
      </c>
      <c r="R80" s="28" t="s">
        <v>82</v>
      </c>
      <c r="S80" s="28" t="s">
        <v>82</v>
      </c>
      <c r="T80" s="19" t="s">
        <v>70</v>
      </c>
    </row>
    <row r="81" spans="1:20" s="33" customFormat="1" ht="67.5" x14ac:dyDescent="0.3">
      <c r="A81" s="35" t="s">
        <v>640</v>
      </c>
      <c r="B81" s="35" t="s">
        <v>641</v>
      </c>
      <c r="C81" s="35" t="s">
        <v>648</v>
      </c>
      <c r="D81" s="35" t="s">
        <v>18</v>
      </c>
      <c r="E81" s="35" t="s">
        <v>105</v>
      </c>
      <c r="F81" s="35" t="s">
        <v>129</v>
      </c>
      <c r="G81" s="35" t="s">
        <v>557</v>
      </c>
      <c r="H81" s="35" t="s">
        <v>156</v>
      </c>
      <c r="I81" s="30">
        <v>5000</v>
      </c>
      <c r="J81" s="30">
        <v>0</v>
      </c>
      <c r="K81" s="30">
        <v>5000</v>
      </c>
      <c r="L81" s="52">
        <v>0</v>
      </c>
      <c r="M81" s="52">
        <v>0</v>
      </c>
      <c r="N81" s="52">
        <v>0</v>
      </c>
      <c r="O81" s="52">
        <v>0</v>
      </c>
      <c r="P81" s="52">
        <f t="shared" si="3"/>
        <v>0</v>
      </c>
      <c r="Q81" s="28" t="s">
        <v>82</v>
      </c>
      <c r="R81" s="28" t="s">
        <v>82</v>
      </c>
      <c r="S81" s="28" t="s">
        <v>82</v>
      </c>
      <c r="T81" s="19" t="s">
        <v>70</v>
      </c>
    </row>
    <row r="82" spans="1:20" s="6" customFormat="1" ht="40.5" x14ac:dyDescent="0.3">
      <c r="A82" s="37" t="s">
        <v>642</v>
      </c>
      <c r="B82" s="37" t="s">
        <v>643</v>
      </c>
      <c r="C82" s="35" t="s">
        <v>650</v>
      </c>
      <c r="D82" s="35" t="s">
        <v>20</v>
      </c>
      <c r="E82" s="36" t="s">
        <v>105</v>
      </c>
      <c r="F82" s="35" t="s">
        <v>43</v>
      </c>
      <c r="G82" s="35" t="s">
        <v>479</v>
      </c>
      <c r="H82" s="36" t="s">
        <v>66</v>
      </c>
      <c r="I82" s="49">
        <v>1688113132.8947601</v>
      </c>
      <c r="J82" s="49">
        <v>0</v>
      </c>
      <c r="K82" s="49">
        <v>1688113132.8947601</v>
      </c>
      <c r="L82" s="53">
        <v>0</v>
      </c>
      <c r="M82" s="53">
        <v>0</v>
      </c>
      <c r="N82" s="53">
        <v>0</v>
      </c>
      <c r="O82" s="53">
        <v>0</v>
      </c>
      <c r="P82" s="53">
        <f t="shared" si="3"/>
        <v>0</v>
      </c>
      <c r="Q82" s="28" t="s">
        <v>82</v>
      </c>
      <c r="R82" s="28" t="s">
        <v>82</v>
      </c>
      <c r="S82" s="28" t="s">
        <v>82</v>
      </c>
      <c r="T82" s="19" t="s">
        <v>70</v>
      </c>
    </row>
    <row r="83" spans="1:20" s="6" customFormat="1" ht="81" x14ac:dyDescent="0.3">
      <c r="A83" s="37" t="s">
        <v>645</v>
      </c>
      <c r="B83" s="37" t="s">
        <v>646</v>
      </c>
      <c r="C83" s="35" t="s">
        <v>649</v>
      </c>
      <c r="D83" s="35" t="s">
        <v>19</v>
      </c>
      <c r="E83" s="36" t="s">
        <v>105</v>
      </c>
      <c r="F83" s="35" t="s">
        <v>42</v>
      </c>
      <c r="G83" s="35" t="s">
        <v>44</v>
      </c>
      <c r="H83" s="36" t="s">
        <v>65</v>
      </c>
      <c r="I83" s="50">
        <v>1</v>
      </c>
      <c r="J83" s="34">
        <v>0</v>
      </c>
      <c r="K83" s="50">
        <v>1</v>
      </c>
      <c r="L83" s="53">
        <v>0</v>
      </c>
      <c r="M83" s="53">
        <v>0</v>
      </c>
      <c r="N83" s="53">
        <v>0</v>
      </c>
      <c r="O83" s="53">
        <v>0</v>
      </c>
      <c r="P83" s="53">
        <f t="shared" ref="P83:P92" si="5">L83+N83+O83</f>
        <v>0</v>
      </c>
      <c r="Q83" s="28" t="s">
        <v>82</v>
      </c>
      <c r="R83" s="28" t="s">
        <v>82</v>
      </c>
      <c r="S83" s="28" t="s">
        <v>82</v>
      </c>
      <c r="T83" s="19" t="s">
        <v>70</v>
      </c>
    </row>
    <row r="84" spans="1:20" s="33" customFormat="1" ht="81" x14ac:dyDescent="0.3">
      <c r="A84" s="35" t="s">
        <v>640</v>
      </c>
      <c r="B84" s="35" t="s">
        <v>641</v>
      </c>
      <c r="C84" s="35" t="s">
        <v>653</v>
      </c>
      <c r="D84" s="35" t="s">
        <v>18</v>
      </c>
      <c r="E84" s="35" t="s">
        <v>157</v>
      </c>
      <c r="F84" s="35" t="s">
        <v>158</v>
      </c>
      <c r="G84" s="35" t="s">
        <v>520</v>
      </c>
      <c r="H84" s="35" t="s">
        <v>166</v>
      </c>
      <c r="I84" s="30">
        <v>7</v>
      </c>
      <c r="J84" s="30">
        <v>3</v>
      </c>
      <c r="K84" s="30">
        <v>4</v>
      </c>
      <c r="L84" s="52">
        <v>42080816.8125</v>
      </c>
      <c r="M84" s="52">
        <v>40080400</v>
      </c>
      <c r="N84" s="52">
        <v>0</v>
      </c>
      <c r="O84" s="52">
        <v>0</v>
      </c>
      <c r="P84" s="52">
        <f t="shared" si="5"/>
        <v>42080816.8125</v>
      </c>
      <c r="Q84" s="28" t="s">
        <v>69</v>
      </c>
      <c r="R84" s="28" t="s">
        <v>73</v>
      </c>
      <c r="S84" s="28" t="s">
        <v>72</v>
      </c>
      <c r="T84" s="19"/>
    </row>
    <row r="85" spans="1:20" s="33" customFormat="1" ht="81" x14ac:dyDescent="0.3">
      <c r="A85" s="35" t="s">
        <v>640</v>
      </c>
      <c r="B85" s="35" t="s">
        <v>641</v>
      </c>
      <c r="C85" s="35" t="s">
        <v>653</v>
      </c>
      <c r="D85" s="35" t="s">
        <v>18</v>
      </c>
      <c r="E85" s="35" t="s">
        <v>157</v>
      </c>
      <c r="F85" s="35" t="s">
        <v>159</v>
      </c>
      <c r="G85" s="35" t="s">
        <v>521</v>
      </c>
      <c r="H85" s="35" t="s">
        <v>167</v>
      </c>
      <c r="I85" s="30">
        <v>12</v>
      </c>
      <c r="J85" s="30">
        <v>7</v>
      </c>
      <c r="K85" s="30">
        <v>5</v>
      </c>
      <c r="L85" s="52">
        <v>56561004</v>
      </c>
      <c r="M85" s="52">
        <v>68281300</v>
      </c>
      <c r="N85" s="52">
        <v>0</v>
      </c>
      <c r="O85" s="52">
        <v>103230609</v>
      </c>
      <c r="P85" s="52">
        <f t="shared" si="5"/>
        <v>159791613</v>
      </c>
      <c r="Q85" s="28" t="s">
        <v>69</v>
      </c>
      <c r="R85" s="28" t="s">
        <v>73</v>
      </c>
      <c r="S85" s="28" t="s">
        <v>72</v>
      </c>
      <c r="T85" s="19"/>
    </row>
    <row r="86" spans="1:20" s="33" customFormat="1" ht="81" x14ac:dyDescent="0.3">
      <c r="A86" s="35" t="s">
        <v>640</v>
      </c>
      <c r="B86" s="35" t="s">
        <v>641</v>
      </c>
      <c r="C86" s="35" t="s">
        <v>653</v>
      </c>
      <c r="D86" s="35" t="s">
        <v>18</v>
      </c>
      <c r="E86" s="35" t="s">
        <v>157</v>
      </c>
      <c r="F86" s="35" t="s">
        <v>160</v>
      </c>
      <c r="G86" s="35" t="s">
        <v>522</v>
      </c>
      <c r="H86" s="35" t="s">
        <v>168</v>
      </c>
      <c r="I86" s="30">
        <v>14</v>
      </c>
      <c r="J86" s="30">
        <v>14</v>
      </c>
      <c r="K86" s="30">
        <v>0</v>
      </c>
      <c r="L86" s="52">
        <v>86369077.5</v>
      </c>
      <c r="M86" s="52">
        <v>120034600</v>
      </c>
      <c r="N86" s="52">
        <v>0</v>
      </c>
      <c r="O86" s="52">
        <v>0</v>
      </c>
      <c r="P86" s="52">
        <f t="shared" si="5"/>
        <v>86369077.5</v>
      </c>
      <c r="Q86" s="28" t="s">
        <v>69</v>
      </c>
      <c r="R86" s="28" t="s">
        <v>73</v>
      </c>
      <c r="S86" s="28" t="s">
        <v>72</v>
      </c>
      <c r="T86" s="19"/>
    </row>
    <row r="87" spans="1:20" s="33" customFormat="1" ht="81" x14ac:dyDescent="0.3">
      <c r="A87" s="35" t="s">
        <v>640</v>
      </c>
      <c r="B87" s="35" t="s">
        <v>641</v>
      </c>
      <c r="C87" s="35" t="s">
        <v>653</v>
      </c>
      <c r="D87" s="35" t="s">
        <v>18</v>
      </c>
      <c r="E87" s="35" t="s">
        <v>157</v>
      </c>
      <c r="F87" s="35" t="s">
        <v>161</v>
      </c>
      <c r="G87" s="35" t="s">
        <v>523</v>
      </c>
      <c r="H87" s="35" t="s">
        <v>169</v>
      </c>
      <c r="I87" s="30">
        <v>5</v>
      </c>
      <c r="J87" s="30">
        <v>0</v>
      </c>
      <c r="K87" s="30">
        <v>5</v>
      </c>
      <c r="L87" s="52">
        <v>0</v>
      </c>
      <c r="M87" s="52">
        <v>0</v>
      </c>
      <c r="N87" s="52">
        <v>0</v>
      </c>
      <c r="O87" s="52">
        <v>0</v>
      </c>
      <c r="P87" s="52">
        <f t="shared" si="5"/>
        <v>0</v>
      </c>
      <c r="Q87" s="28" t="s">
        <v>82</v>
      </c>
      <c r="R87" s="28" t="s">
        <v>82</v>
      </c>
      <c r="S87" s="28" t="s">
        <v>82</v>
      </c>
      <c r="T87" s="19" t="s">
        <v>70</v>
      </c>
    </row>
    <row r="88" spans="1:20" s="33" customFormat="1" ht="81" x14ac:dyDescent="0.3">
      <c r="A88" s="35" t="s">
        <v>640</v>
      </c>
      <c r="B88" s="35" t="s">
        <v>641</v>
      </c>
      <c r="C88" s="35" t="s">
        <v>653</v>
      </c>
      <c r="D88" s="35" t="s">
        <v>18</v>
      </c>
      <c r="E88" s="35" t="s">
        <v>157</v>
      </c>
      <c r="F88" s="35" t="s">
        <v>162</v>
      </c>
      <c r="G88" s="35" t="s">
        <v>524</v>
      </c>
      <c r="H88" s="35" t="s">
        <v>170</v>
      </c>
      <c r="I88" s="30">
        <v>6</v>
      </c>
      <c r="J88" s="30">
        <v>0</v>
      </c>
      <c r="K88" s="30">
        <v>6</v>
      </c>
      <c r="L88" s="52">
        <v>0</v>
      </c>
      <c r="M88" s="52">
        <v>0</v>
      </c>
      <c r="N88" s="52">
        <v>0</v>
      </c>
      <c r="O88" s="52">
        <v>0</v>
      </c>
      <c r="P88" s="52">
        <f t="shared" si="5"/>
        <v>0</v>
      </c>
      <c r="Q88" s="28" t="s">
        <v>82</v>
      </c>
      <c r="R88" s="28" t="s">
        <v>82</v>
      </c>
      <c r="S88" s="28" t="s">
        <v>82</v>
      </c>
      <c r="T88" s="19" t="s">
        <v>70</v>
      </c>
    </row>
    <row r="89" spans="1:20" s="33" customFormat="1" ht="81" x14ac:dyDescent="0.3">
      <c r="A89" s="35" t="s">
        <v>640</v>
      </c>
      <c r="B89" s="35" t="s">
        <v>641</v>
      </c>
      <c r="C89" s="35" t="s">
        <v>654</v>
      </c>
      <c r="D89" s="35" t="s">
        <v>18</v>
      </c>
      <c r="E89" s="35" t="s">
        <v>157</v>
      </c>
      <c r="F89" s="35" t="s">
        <v>163</v>
      </c>
      <c r="G89" s="35" t="s">
        <v>525</v>
      </c>
      <c r="H89" s="35" t="s">
        <v>171</v>
      </c>
      <c r="I89" s="30">
        <v>30</v>
      </c>
      <c r="J89" s="30">
        <v>0</v>
      </c>
      <c r="K89" s="30">
        <v>30</v>
      </c>
      <c r="L89" s="52">
        <v>0</v>
      </c>
      <c r="M89" s="52">
        <v>0</v>
      </c>
      <c r="N89" s="52">
        <v>0</v>
      </c>
      <c r="O89" s="52">
        <v>0</v>
      </c>
      <c r="P89" s="52">
        <f t="shared" si="5"/>
        <v>0</v>
      </c>
      <c r="Q89" s="28" t="s">
        <v>82</v>
      </c>
      <c r="R89" s="28" t="s">
        <v>82</v>
      </c>
      <c r="S89" s="28" t="s">
        <v>82</v>
      </c>
      <c r="T89" s="19" t="s">
        <v>70</v>
      </c>
    </row>
    <row r="90" spans="1:20" s="33" customFormat="1" ht="67.5" x14ac:dyDescent="0.3">
      <c r="A90" s="35" t="s">
        <v>640</v>
      </c>
      <c r="B90" s="35" t="s">
        <v>641</v>
      </c>
      <c r="C90" s="35" t="s">
        <v>654</v>
      </c>
      <c r="D90" s="35" t="s">
        <v>18</v>
      </c>
      <c r="E90" s="35" t="s">
        <v>157</v>
      </c>
      <c r="F90" s="35" t="s">
        <v>164</v>
      </c>
      <c r="G90" s="35" t="s">
        <v>662</v>
      </c>
      <c r="H90" s="35" t="s">
        <v>172</v>
      </c>
      <c r="I90" s="30">
        <v>12</v>
      </c>
      <c r="J90" s="30">
        <v>0</v>
      </c>
      <c r="K90" s="30">
        <v>12</v>
      </c>
      <c r="L90" s="52">
        <v>0</v>
      </c>
      <c r="M90" s="52">
        <v>0</v>
      </c>
      <c r="N90" s="52">
        <v>0</v>
      </c>
      <c r="O90" s="52">
        <v>0</v>
      </c>
      <c r="P90" s="52">
        <f t="shared" si="5"/>
        <v>0</v>
      </c>
      <c r="Q90" s="28" t="s">
        <v>82</v>
      </c>
      <c r="R90" s="28" t="s">
        <v>82</v>
      </c>
      <c r="S90" s="28" t="s">
        <v>82</v>
      </c>
      <c r="T90" s="19" t="s">
        <v>70</v>
      </c>
    </row>
    <row r="91" spans="1:20" s="33" customFormat="1" ht="81" x14ac:dyDescent="0.3">
      <c r="A91" s="35" t="s">
        <v>640</v>
      </c>
      <c r="B91" s="35" t="s">
        <v>641</v>
      </c>
      <c r="C91" s="35" t="s">
        <v>653</v>
      </c>
      <c r="D91" s="35" t="s">
        <v>18</v>
      </c>
      <c r="E91" s="35" t="s">
        <v>157</v>
      </c>
      <c r="F91" s="35" t="s">
        <v>165</v>
      </c>
      <c r="G91" s="35" t="s">
        <v>526</v>
      </c>
      <c r="H91" s="35" t="s">
        <v>173</v>
      </c>
      <c r="I91" s="30">
        <v>14</v>
      </c>
      <c r="J91" s="30">
        <v>14</v>
      </c>
      <c r="K91" s="30">
        <v>0</v>
      </c>
      <c r="L91" s="52">
        <v>87540751.875</v>
      </c>
      <c r="M91" s="52">
        <v>112803600</v>
      </c>
      <c r="N91" s="52">
        <v>0</v>
      </c>
      <c r="O91" s="52">
        <v>0</v>
      </c>
      <c r="P91" s="52">
        <f t="shared" si="5"/>
        <v>87540751.875</v>
      </c>
      <c r="Q91" s="28" t="s">
        <v>69</v>
      </c>
      <c r="R91" s="28" t="s">
        <v>73</v>
      </c>
      <c r="S91" s="28" t="s">
        <v>72</v>
      </c>
      <c r="T91" s="19"/>
    </row>
    <row r="92" spans="1:20" s="6" customFormat="1" ht="40.5" x14ac:dyDescent="0.3">
      <c r="A92" s="37" t="s">
        <v>642</v>
      </c>
      <c r="B92" s="37" t="s">
        <v>643</v>
      </c>
      <c r="C92" s="35" t="s">
        <v>650</v>
      </c>
      <c r="D92" s="35" t="s">
        <v>20</v>
      </c>
      <c r="E92" s="36" t="s">
        <v>157</v>
      </c>
      <c r="F92" s="35" t="s">
        <v>43</v>
      </c>
      <c r="G92" s="35" t="s">
        <v>479</v>
      </c>
      <c r="H92" s="36" t="s">
        <v>66</v>
      </c>
      <c r="I92" s="49">
        <v>393157444.85645831</v>
      </c>
      <c r="J92" s="49">
        <v>0</v>
      </c>
      <c r="K92" s="49">
        <v>393157444.85645831</v>
      </c>
      <c r="L92" s="53">
        <v>0</v>
      </c>
      <c r="M92" s="53">
        <v>0</v>
      </c>
      <c r="N92" s="53">
        <v>0</v>
      </c>
      <c r="O92" s="53">
        <v>0</v>
      </c>
      <c r="P92" s="53">
        <f t="shared" si="5"/>
        <v>0</v>
      </c>
      <c r="Q92" s="28" t="s">
        <v>82</v>
      </c>
      <c r="R92" s="28" t="s">
        <v>82</v>
      </c>
      <c r="S92" s="28" t="s">
        <v>82</v>
      </c>
      <c r="T92" s="19" t="s">
        <v>70</v>
      </c>
    </row>
    <row r="93" spans="1:20" s="33" customFormat="1" ht="67.5" x14ac:dyDescent="0.3">
      <c r="A93" s="35" t="s">
        <v>640</v>
      </c>
      <c r="B93" s="35" t="s">
        <v>641</v>
      </c>
      <c r="C93" s="35" t="s">
        <v>648</v>
      </c>
      <c r="D93" s="35" t="s">
        <v>18</v>
      </c>
      <c r="E93" s="35" t="s">
        <v>174</v>
      </c>
      <c r="F93" s="35" t="s">
        <v>175</v>
      </c>
      <c r="G93" s="35" t="s">
        <v>527</v>
      </c>
      <c r="H93" s="35" t="s">
        <v>180</v>
      </c>
      <c r="I93" s="38">
        <v>7000</v>
      </c>
      <c r="J93" s="38">
        <v>0</v>
      </c>
      <c r="K93" s="38">
        <v>7000</v>
      </c>
      <c r="L93" s="52">
        <v>0</v>
      </c>
      <c r="M93" s="52">
        <v>0</v>
      </c>
      <c r="N93" s="52">
        <v>0</v>
      </c>
      <c r="O93" s="52">
        <v>0</v>
      </c>
      <c r="P93" s="52">
        <f t="shared" ref="P93:P108" si="6">L93+N93+O93</f>
        <v>0</v>
      </c>
      <c r="Q93" s="28" t="s">
        <v>82</v>
      </c>
      <c r="R93" s="28" t="s">
        <v>82</v>
      </c>
      <c r="S93" s="28" t="s">
        <v>82</v>
      </c>
      <c r="T93" s="19" t="s">
        <v>70</v>
      </c>
    </row>
    <row r="94" spans="1:20" s="33" customFormat="1" ht="67.5" x14ac:dyDescent="0.3">
      <c r="A94" s="35" t="s">
        <v>640</v>
      </c>
      <c r="B94" s="35" t="s">
        <v>641</v>
      </c>
      <c r="C94" s="35" t="s">
        <v>648</v>
      </c>
      <c r="D94" s="35" t="s">
        <v>18</v>
      </c>
      <c r="E94" s="35" t="s">
        <v>174</v>
      </c>
      <c r="F94" s="35" t="s">
        <v>176</v>
      </c>
      <c r="G94" s="35" t="s">
        <v>185</v>
      </c>
      <c r="H94" s="35" t="s">
        <v>181</v>
      </c>
      <c r="I94" s="39">
        <v>1</v>
      </c>
      <c r="J94" s="38">
        <v>0</v>
      </c>
      <c r="K94" s="39">
        <f>+I94</f>
        <v>1</v>
      </c>
      <c r="L94" s="52">
        <v>0</v>
      </c>
      <c r="M94" s="52">
        <v>0</v>
      </c>
      <c r="N94" s="52">
        <v>0</v>
      </c>
      <c r="O94" s="52">
        <v>0</v>
      </c>
      <c r="P94" s="52">
        <f t="shared" si="6"/>
        <v>0</v>
      </c>
      <c r="Q94" s="28" t="s">
        <v>82</v>
      </c>
      <c r="R94" s="28" t="s">
        <v>82</v>
      </c>
      <c r="S94" s="28" t="s">
        <v>82</v>
      </c>
      <c r="T94" s="19" t="s">
        <v>70</v>
      </c>
    </row>
    <row r="95" spans="1:20" s="33" customFormat="1" ht="67.5" x14ac:dyDescent="0.3">
      <c r="A95" s="35" t="s">
        <v>640</v>
      </c>
      <c r="B95" s="35" t="s">
        <v>641</v>
      </c>
      <c r="C95" s="35" t="s">
        <v>648</v>
      </c>
      <c r="D95" s="35" t="s">
        <v>18</v>
      </c>
      <c r="E95" s="35" t="s">
        <v>174</v>
      </c>
      <c r="F95" s="35" t="s">
        <v>177</v>
      </c>
      <c r="G95" s="35" t="s">
        <v>186</v>
      </c>
      <c r="H95" s="35" t="s">
        <v>182</v>
      </c>
      <c r="I95" s="39">
        <v>1</v>
      </c>
      <c r="J95" s="38">
        <v>0</v>
      </c>
      <c r="K95" s="39">
        <f>+I95</f>
        <v>1</v>
      </c>
      <c r="L95" s="52">
        <v>0</v>
      </c>
      <c r="M95" s="52">
        <v>0</v>
      </c>
      <c r="N95" s="52">
        <v>0</v>
      </c>
      <c r="O95" s="52">
        <v>0</v>
      </c>
      <c r="P95" s="52">
        <f t="shared" si="6"/>
        <v>0</v>
      </c>
      <c r="Q95" s="28" t="s">
        <v>82</v>
      </c>
      <c r="R95" s="28" t="s">
        <v>82</v>
      </c>
      <c r="S95" s="28" t="s">
        <v>82</v>
      </c>
      <c r="T95" s="19" t="s">
        <v>70</v>
      </c>
    </row>
    <row r="96" spans="1:20" s="33" customFormat="1" ht="67.5" x14ac:dyDescent="0.3">
      <c r="A96" s="35" t="s">
        <v>640</v>
      </c>
      <c r="B96" s="35" t="s">
        <v>641</v>
      </c>
      <c r="C96" s="35" t="s">
        <v>648</v>
      </c>
      <c r="D96" s="35" t="s">
        <v>18</v>
      </c>
      <c r="E96" s="35" t="s">
        <v>174</v>
      </c>
      <c r="F96" s="35" t="s">
        <v>178</v>
      </c>
      <c r="G96" s="35" t="s">
        <v>187</v>
      </c>
      <c r="H96" s="35" t="s">
        <v>183</v>
      </c>
      <c r="I96" s="39">
        <v>1</v>
      </c>
      <c r="J96" s="38">
        <v>0</v>
      </c>
      <c r="K96" s="39">
        <f>+I96</f>
        <v>1</v>
      </c>
      <c r="L96" s="52">
        <v>0</v>
      </c>
      <c r="M96" s="52">
        <v>0</v>
      </c>
      <c r="N96" s="52">
        <v>0</v>
      </c>
      <c r="O96" s="52">
        <v>0</v>
      </c>
      <c r="P96" s="52">
        <f t="shared" si="6"/>
        <v>0</v>
      </c>
      <c r="Q96" s="28" t="s">
        <v>82</v>
      </c>
      <c r="R96" s="28" t="s">
        <v>82</v>
      </c>
      <c r="S96" s="28" t="s">
        <v>82</v>
      </c>
      <c r="T96" s="19" t="s">
        <v>70</v>
      </c>
    </row>
    <row r="97" spans="1:20" s="33" customFormat="1" ht="67.5" x14ac:dyDescent="0.3">
      <c r="A97" s="35" t="s">
        <v>640</v>
      </c>
      <c r="B97" s="35" t="s">
        <v>641</v>
      </c>
      <c r="C97" s="35" t="s">
        <v>648</v>
      </c>
      <c r="D97" s="35" t="s">
        <v>18</v>
      </c>
      <c r="E97" s="35" t="s">
        <v>174</v>
      </c>
      <c r="F97" s="35" t="s">
        <v>179</v>
      </c>
      <c r="G97" s="35" t="s">
        <v>188</v>
      </c>
      <c r="H97" s="35" t="s">
        <v>184</v>
      </c>
      <c r="I97" s="38">
        <v>4</v>
      </c>
      <c r="J97" s="38">
        <v>0</v>
      </c>
      <c r="K97" s="38">
        <f>+I97</f>
        <v>4</v>
      </c>
      <c r="L97" s="52">
        <v>0</v>
      </c>
      <c r="M97" s="52">
        <v>0</v>
      </c>
      <c r="N97" s="52">
        <v>0</v>
      </c>
      <c r="O97" s="52">
        <v>0</v>
      </c>
      <c r="P97" s="52">
        <f t="shared" si="6"/>
        <v>0</v>
      </c>
      <c r="Q97" s="28" t="s">
        <v>82</v>
      </c>
      <c r="R97" s="28" t="s">
        <v>82</v>
      </c>
      <c r="S97" s="28" t="s">
        <v>82</v>
      </c>
      <c r="T97" s="19" t="s">
        <v>70</v>
      </c>
    </row>
    <row r="98" spans="1:20" s="33" customFormat="1" ht="54" x14ac:dyDescent="0.3">
      <c r="A98" s="37" t="s">
        <v>642</v>
      </c>
      <c r="B98" s="35" t="s">
        <v>643</v>
      </c>
      <c r="C98" s="35" t="s">
        <v>650</v>
      </c>
      <c r="D98" s="37" t="s">
        <v>20</v>
      </c>
      <c r="E98" s="35" t="s">
        <v>174</v>
      </c>
      <c r="F98" s="35" t="s">
        <v>43</v>
      </c>
      <c r="G98" s="35" t="s">
        <v>479</v>
      </c>
      <c r="H98" s="35" t="s">
        <v>66</v>
      </c>
      <c r="I98" s="29">
        <v>210187390.75</v>
      </c>
      <c r="J98" s="29">
        <v>0</v>
      </c>
      <c r="K98" s="29">
        <v>210187390.75</v>
      </c>
      <c r="L98" s="52">
        <v>0</v>
      </c>
      <c r="M98" s="52">
        <v>0</v>
      </c>
      <c r="N98" s="52">
        <v>0</v>
      </c>
      <c r="O98" s="52">
        <v>0</v>
      </c>
      <c r="P98" s="52">
        <f t="shared" si="6"/>
        <v>0</v>
      </c>
      <c r="Q98" s="28" t="s">
        <v>82</v>
      </c>
      <c r="R98" s="28" t="s">
        <v>82</v>
      </c>
      <c r="S98" s="28" t="s">
        <v>82</v>
      </c>
      <c r="T98" s="19" t="s">
        <v>70</v>
      </c>
    </row>
    <row r="99" spans="1:20" s="33" customFormat="1" ht="67.5" x14ac:dyDescent="0.3">
      <c r="A99" s="35" t="s">
        <v>640</v>
      </c>
      <c r="B99" s="35" t="s">
        <v>641</v>
      </c>
      <c r="C99" s="35" t="s">
        <v>648</v>
      </c>
      <c r="D99" s="35" t="s">
        <v>18</v>
      </c>
      <c r="E99" s="35" t="s">
        <v>189</v>
      </c>
      <c r="F99" s="35" t="s">
        <v>190</v>
      </c>
      <c r="G99" s="35" t="s">
        <v>485</v>
      </c>
      <c r="H99" s="35" t="s">
        <v>199</v>
      </c>
      <c r="I99" s="30">
        <v>6</v>
      </c>
      <c r="J99" s="30">
        <v>0</v>
      </c>
      <c r="K99" s="30">
        <v>6</v>
      </c>
      <c r="L99" s="52">
        <v>0</v>
      </c>
      <c r="M99" s="52">
        <v>0</v>
      </c>
      <c r="N99" s="52">
        <v>0</v>
      </c>
      <c r="O99" s="52">
        <v>0</v>
      </c>
      <c r="P99" s="52">
        <f t="shared" si="6"/>
        <v>0</v>
      </c>
      <c r="Q99" s="28" t="s">
        <v>82</v>
      </c>
      <c r="R99" s="28" t="s">
        <v>82</v>
      </c>
      <c r="S99" s="28" t="s">
        <v>82</v>
      </c>
      <c r="T99" s="19" t="s">
        <v>70</v>
      </c>
    </row>
    <row r="100" spans="1:20" s="33" customFormat="1" ht="67.5" x14ac:dyDescent="0.3">
      <c r="A100" s="35" t="s">
        <v>640</v>
      </c>
      <c r="B100" s="35" t="s">
        <v>641</v>
      </c>
      <c r="C100" s="35" t="s">
        <v>648</v>
      </c>
      <c r="D100" s="35" t="s">
        <v>18</v>
      </c>
      <c r="E100" s="35" t="s">
        <v>189</v>
      </c>
      <c r="F100" s="35" t="s">
        <v>191</v>
      </c>
      <c r="G100" s="35" t="s">
        <v>208</v>
      </c>
      <c r="H100" s="35" t="s">
        <v>200</v>
      </c>
      <c r="I100" s="40">
        <v>1</v>
      </c>
      <c r="J100" s="40">
        <v>0</v>
      </c>
      <c r="K100" s="40">
        <v>1</v>
      </c>
      <c r="L100" s="52">
        <v>0</v>
      </c>
      <c r="M100" s="52">
        <v>0</v>
      </c>
      <c r="N100" s="52">
        <v>0</v>
      </c>
      <c r="O100" s="52">
        <v>0</v>
      </c>
      <c r="P100" s="52">
        <f t="shared" si="6"/>
        <v>0</v>
      </c>
      <c r="Q100" s="28" t="s">
        <v>82</v>
      </c>
      <c r="R100" s="28" t="s">
        <v>82</v>
      </c>
      <c r="S100" s="28" t="s">
        <v>82</v>
      </c>
      <c r="T100" s="19" t="s">
        <v>70</v>
      </c>
    </row>
    <row r="101" spans="1:20" s="33" customFormat="1" ht="67.5" x14ac:dyDescent="0.3">
      <c r="A101" s="35" t="s">
        <v>640</v>
      </c>
      <c r="B101" s="35" t="s">
        <v>641</v>
      </c>
      <c r="C101" s="35" t="s">
        <v>648</v>
      </c>
      <c r="D101" s="35" t="s">
        <v>18</v>
      </c>
      <c r="E101" s="35" t="s">
        <v>189</v>
      </c>
      <c r="F101" s="35" t="s">
        <v>192</v>
      </c>
      <c r="G101" s="35" t="s">
        <v>209</v>
      </c>
      <c r="H101" s="35" t="s">
        <v>201</v>
      </c>
      <c r="I101" s="40">
        <v>1</v>
      </c>
      <c r="J101" s="40">
        <v>0</v>
      </c>
      <c r="K101" s="40">
        <v>1</v>
      </c>
      <c r="L101" s="52">
        <v>0</v>
      </c>
      <c r="M101" s="52">
        <v>0</v>
      </c>
      <c r="N101" s="52">
        <v>0</v>
      </c>
      <c r="O101" s="52">
        <v>0</v>
      </c>
      <c r="P101" s="52">
        <f t="shared" si="6"/>
        <v>0</v>
      </c>
      <c r="Q101" s="28" t="s">
        <v>82</v>
      </c>
      <c r="R101" s="28" t="s">
        <v>82</v>
      </c>
      <c r="S101" s="28" t="s">
        <v>82</v>
      </c>
      <c r="T101" s="19" t="s">
        <v>70</v>
      </c>
    </row>
    <row r="102" spans="1:20" s="33" customFormat="1" ht="67.5" x14ac:dyDescent="0.3">
      <c r="A102" s="35" t="s">
        <v>640</v>
      </c>
      <c r="B102" s="35" t="s">
        <v>641</v>
      </c>
      <c r="C102" s="35" t="s">
        <v>648</v>
      </c>
      <c r="D102" s="35" t="s">
        <v>18</v>
      </c>
      <c r="E102" s="35" t="s">
        <v>189</v>
      </c>
      <c r="F102" s="35" t="s">
        <v>193</v>
      </c>
      <c r="G102" s="35" t="s">
        <v>486</v>
      </c>
      <c r="H102" s="35" t="s">
        <v>202</v>
      </c>
      <c r="I102" s="41">
        <v>8971200000</v>
      </c>
      <c r="J102" s="30">
        <v>0</v>
      </c>
      <c r="K102" s="41">
        <v>8971200000</v>
      </c>
      <c r="L102" s="52">
        <v>0</v>
      </c>
      <c r="M102" s="52">
        <v>0</v>
      </c>
      <c r="N102" s="52">
        <v>0</v>
      </c>
      <c r="O102" s="52">
        <v>0</v>
      </c>
      <c r="P102" s="52">
        <f t="shared" si="6"/>
        <v>0</v>
      </c>
      <c r="Q102" s="28" t="s">
        <v>82</v>
      </c>
      <c r="R102" s="28" t="s">
        <v>82</v>
      </c>
      <c r="S102" s="28" t="s">
        <v>82</v>
      </c>
      <c r="T102" s="19" t="s">
        <v>70</v>
      </c>
    </row>
    <row r="103" spans="1:20" s="33" customFormat="1" ht="67.5" x14ac:dyDescent="0.3">
      <c r="A103" s="35" t="s">
        <v>640</v>
      </c>
      <c r="B103" s="35" t="s">
        <v>641</v>
      </c>
      <c r="C103" s="35" t="s">
        <v>648</v>
      </c>
      <c r="D103" s="35" t="s">
        <v>18</v>
      </c>
      <c r="E103" s="35" t="s">
        <v>189</v>
      </c>
      <c r="F103" s="35" t="s">
        <v>194</v>
      </c>
      <c r="G103" s="35" t="s">
        <v>487</v>
      </c>
      <c r="H103" s="35" t="s">
        <v>203</v>
      </c>
      <c r="I103" s="42">
        <v>6000</v>
      </c>
      <c r="J103" s="30">
        <v>0</v>
      </c>
      <c r="K103" s="42">
        <v>6000</v>
      </c>
      <c r="L103" s="52">
        <v>0</v>
      </c>
      <c r="M103" s="52">
        <v>0</v>
      </c>
      <c r="N103" s="52">
        <v>0</v>
      </c>
      <c r="O103" s="52">
        <v>0</v>
      </c>
      <c r="P103" s="52">
        <f t="shared" si="6"/>
        <v>0</v>
      </c>
      <c r="Q103" s="28" t="s">
        <v>82</v>
      </c>
      <c r="R103" s="28" t="s">
        <v>82</v>
      </c>
      <c r="S103" s="28" t="s">
        <v>82</v>
      </c>
      <c r="T103" s="19" t="s">
        <v>70</v>
      </c>
    </row>
    <row r="104" spans="1:20" s="33" customFormat="1" ht="67.5" x14ac:dyDescent="0.3">
      <c r="A104" s="35" t="s">
        <v>640</v>
      </c>
      <c r="B104" s="35" t="s">
        <v>641</v>
      </c>
      <c r="C104" s="35" t="s">
        <v>648</v>
      </c>
      <c r="D104" s="35" t="s">
        <v>18</v>
      </c>
      <c r="E104" s="35" t="s">
        <v>189</v>
      </c>
      <c r="F104" s="35" t="s">
        <v>195</v>
      </c>
      <c r="G104" s="35" t="s">
        <v>210</v>
      </c>
      <c r="H104" s="35" t="s">
        <v>204</v>
      </c>
      <c r="I104" s="40">
        <v>1</v>
      </c>
      <c r="J104" s="40">
        <v>0</v>
      </c>
      <c r="K104" s="40">
        <v>1</v>
      </c>
      <c r="L104" s="52">
        <v>0</v>
      </c>
      <c r="M104" s="52">
        <v>0</v>
      </c>
      <c r="N104" s="52">
        <v>0</v>
      </c>
      <c r="O104" s="52">
        <v>0</v>
      </c>
      <c r="P104" s="52">
        <f t="shared" si="6"/>
        <v>0</v>
      </c>
      <c r="Q104" s="28" t="s">
        <v>82</v>
      </c>
      <c r="R104" s="28" t="s">
        <v>82</v>
      </c>
      <c r="S104" s="28" t="s">
        <v>82</v>
      </c>
      <c r="T104" s="19" t="s">
        <v>70</v>
      </c>
    </row>
    <row r="105" spans="1:20" s="33" customFormat="1" ht="81" x14ac:dyDescent="0.3">
      <c r="A105" s="35" t="s">
        <v>640</v>
      </c>
      <c r="B105" s="35" t="s">
        <v>641</v>
      </c>
      <c r="C105" s="35" t="s">
        <v>648</v>
      </c>
      <c r="D105" s="35" t="s">
        <v>18</v>
      </c>
      <c r="E105" s="35" t="s">
        <v>189</v>
      </c>
      <c r="F105" s="35" t="s">
        <v>196</v>
      </c>
      <c r="G105" s="35" t="s">
        <v>211</v>
      </c>
      <c r="H105" s="35" t="s">
        <v>205</v>
      </c>
      <c r="I105" s="40">
        <v>1</v>
      </c>
      <c r="J105" s="40">
        <v>0</v>
      </c>
      <c r="K105" s="40">
        <v>1</v>
      </c>
      <c r="L105" s="52">
        <v>0</v>
      </c>
      <c r="M105" s="52">
        <v>0</v>
      </c>
      <c r="N105" s="52">
        <v>0</v>
      </c>
      <c r="O105" s="52">
        <v>0</v>
      </c>
      <c r="P105" s="52">
        <f t="shared" si="6"/>
        <v>0</v>
      </c>
      <c r="Q105" s="28" t="s">
        <v>82</v>
      </c>
      <c r="R105" s="28" t="s">
        <v>82</v>
      </c>
      <c r="S105" s="28" t="s">
        <v>82</v>
      </c>
      <c r="T105" s="19" t="s">
        <v>70</v>
      </c>
    </row>
    <row r="106" spans="1:20" s="33" customFormat="1" ht="67.5" x14ac:dyDescent="0.3">
      <c r="A106" s="35" t="s">
        <v>640</v>
      </c>
      <c r="B106" s="35" t="s">
        <v>641</v>
      </c>
      <c r="C106" s="35" t="s">
        <v>648</v>
      </c>
      <c r="D106" s="35" t="s">
        <v>18</v>
      </c>
      <c r="E106" s="35" t="s">
        <v>189</v>
      </c>
      <c r="F106" s="35" t="s">
        <v>197</v>
      </c>
      <c r="G106" s="35" t="s">
        <v>212</v>
      </c>
      <c r="H106" s="35" t="s">
        <v>206</v>
      </c>
      <c r="I106" s="40">
        <v>1</v>
      </c>
      <c r="J106" s="40">
        <v>0</v>
      </c>
      <c r="K106" s="40">
        <v>1</v>
      </c>
      <c r="L106" s="52">
        <v>0</v>
      </c>
      <c r="M106" s="52">
        <v>0</v>
      </c>
      <c r="N106" s="52">
        <v>0</v>
      </c>
      <c r="O106" s="52">
        <v>0</v>
      </c>
      <c r="P106" s="52">
        <f t="shared" si="6"/>
        <v>0</v>
      </c>
      <c r="Q106" s="28" t="s">
        <v>82</v>
      </c>
      <c r="R106" s="28" t="s">
        <v>82</v>
      </c>
      <c r="S106" s="28" t="s">
        <v>82</v>
      </c>
      <c r="T106" s="19" t="s">
        <v>70</v>
      </c>
    </row>
    <row r="107" spans="1:20" s="33" customFormat="1" ht="67.5" x14ac:dyDescent="0.3">
      <c r="A107" s="35" t="s">
        <v>640</v>
      </c>
      <c r="B107" s="35" t="s">
        <v>641</v>
      </c>
      <c r="C107" s="35" t="s">
        <v>648</v>
      </c>
      <c r="D107" s="35" t="s">
        <v>18</v>
      </c>
      <c r="E107" s="35" t="s">
        <v>189</v>
      </c>
      <c r="F107" s="35" t="s">
        <v>198</v>
      </c>
      <c r="G107" s="35" t="s">
        <v>488</v>
      </c>
      <c r="H107" s="35" t="s">
        <v>207</v>
      </c>
      <c r="I107" s="30">
        <v>6</v>
      </c>
      <c r="J107" s="30">
        <v>0</v>
      </c>
      <c r="K107" s="30">
        <v>6</v>
      </c>
      <c r="L107" s="52">
        <v>0</v>
      </c>
      <c r="M107" s="52">
        <v>0</v>
      </c>
      <c r="N107" s="52">
        <v>0</v>
      </c>
      <c r="O107" s="52">
        <v>0</v>
      </c>
      <c r="P107" s="52">
        <f t="shared" si="6"/>
        <v>0</v>
      </c>
      <c r="Q107" s="28" t="s">
        <v>82</v>
      </c>
      <c r="R107" s="28" t="s">
        <v>82</v>
      </c>
      <c r="S107" s="28" t="s">
        <v>82</v>
      </c>
      <c r="T107" s="19" t="s">
        <v>70</v>
      </c>
    </row>
    <row r="108" spans="1:20" s="6" customFormat="1" ht="40.5" x14ac:dyDescent="0.3">
      <c r="A108" s="37" t="s">
        <v>642</v>
      </c>
      <c r="B108" s="37" t="s">
        <v>643</v>
      </c>
      <c r="C108" s="35" t="s">
        <v>650</v>
      </c>
      <c r="D108" s="35" t="s">
        <v>20</v>
      </c>
      <c r="E108" s="36" t="s">
        <v>189</v>
      </c>
      <c r="F108" s="35" t="s">
        <v>43</v>
      </c>
      <c r="G108" s="35" t="s">
        <v>479</v>
      </c>
      <c r="H108" s="36" t="s">
        <v>66</v>
      </c>
      <c r="I108" s="29">
        <v>216568137.75999999</v>
      </c>
      <c r="J108" s="49">
        <v>0</v>
      </c>
      <c r="K108" s="29">
        <v>216568137.75999999</v>
      </c>
      <c r="L108" s="53">
        <v>0</v>
      </c>
      <c r="M108" s="53">
        <v>0</v>
      </c>
      <c r="N108" s="53">
        <v>0</v>
      </c>
      <c r="O108" s="53">
        <v>0</v>
      </c>
      <c r="P108" s="53">
        <f t="shared" si="6"/>
        <v>0</v>
      </c>
      <c r="Q108" s="28" t="s">
        <v>82</v>
      </c>
      <c r="R108" s="28" t="s">
        <v>82</v>
      </c>
      <c r="S108" s="28" t="s">
        <v>82</v>
      </c>
      <c r="T108" s="21" t="s">
        <v>70</v>
      </c>
    </row>
    <row r="109" spans="1:20" s="6" customFormat="1" ht="40.5" x14ac:dyDescent="0.3">
      <c r="A109" s="37" t="s">
        <v>642</v>
      </c>
      <c r="B109" s="37" t="s">
        <v>643</v>
      </c>
      <c r="C109" s="35" t="s">
        <v>650</v>
      </c>
      <c r="D109" s="35" t="s">
        <v>20</v>
      </c>
      <c r="E109" s="36" t="s">
        <v>225</v>
      </c>
      <c r="F109" s="35" t="s">
        <v>213</v>
      </c>
      <c r="G109" s="35" t="s">
        <v>480</v>
      </c>
      <c r="H109" s="36" t="s">
        <v>233</v>
      </c>
      <c r="I109" s="38">
        <v>64</v>
      </c>
      <c r="J109" s="38">
        <v>0</v>
      </c>
      <c r="K109" s="38">
        <v>64</v>
      </c>
      <c r="L109" s="53">
        <v>0</v>
      </c>
      <c r="M109" s="53">
        <v>0</v>
      </c>
      <c r="N109" s="53">
        <v>0</v>
      </c>
      <c r="O109" s="53">
        <v>0</v>
      </c>
      <c r="P109" s="53">
        <f t="shared" ref="P109:P122" si="7">L109+N109+O109</f>
        <v>0</v>
      </c>
      <c r="Q109" s="28" t="s">
        <v>82</v>
      </c>
      <c r="R109" s="28" t="s">
        <v>82</v>
      </c>
      <c r="S109" s="28" t="s">
        <v>82</v>
      </c>
      <c r="T109" s="21" t="s">
        <v>70</v>
      </c>
    </row>
    <row r="110" spans="1:20" s="6" customFormat="1" ht="67.5" x14ac:dyDescent="0.3">
      <c r="A110" s="37" t="s">
        <v>642</v>
      </c>
      <c r="B110" s="37" t="s">
        <v>643</v>
      </c>
      <c r="C110" s="35" t="s">
        <v>650</v>
      </c>
      <c r="D110" s="35" t="s">
        <v>20</v>
      </c>
      <c r="E110" s="36" t="s">
        <v>225</v>
      </c>
      <c r="F110" s="35" t="s">
        <v>214</v>
      </c>
      <c r="G110" s="35" t="s">
        <v>481</v>
      </c>
      <c r="H110" s="36" t="s">
        <v>234</v>
      </c>
      <c r="I110" s="38">
        <f t="shared" ref="I110:I115" si="8">+J110+K110</f>
        <v>8</v>
      </c>
      <c r="J110" s="38">
        <v>0</v>
      </c>
      <c r="K110" s="38">
        <v>8</v>
      </c>
      <c r="L110" s="53">
        <v>0</v>
      </c>
      <c r="M110" s="53">
        <v>0</v>
      </c>
      <c r="N110" s="53">
        <v>0</v>
      </c>
      <c r="O110" s="53">
        <v>0</v>
      </c>
      <c r="P110" s="53">
        <f t="shared" si="7"/>
        <v>0</v>
      </c>
      <c r="Q110" s="28" t="s">
        <v>82</v>
      </c>
      <c r="R110" s="28" t="s">
        <v>82</v>
      </c>
      <c r="S110" s="28" t="s">
        <v>82</v>
      </c>
      <c r="T110" s="21" t="s">
        <v>70</v>
      </c>
    </row>
    <row r="111" spans="1:20" s="6" customFormat="1" ht="40.5" x14ac:dyDescent="0.3">
      <c r="A111" s="37" t="s">
        <v>642</v>
      </c>
      <c r="B111" s="37" t="s">
        <v>643</v>
      </c>
      <c r="C111" s="35" t="s">
        <v>650</v>
      </c>
      <c r="D111" s="35" t="s">
        <v>20</v>
      </c>
      <c r="E111" s="36" t="s">
        <v>225</v>
      </c>
      <c r="F111" s="35" t="s">
        <v>215</v>
      </c>
      <c r="G111" s="35" t="s">
        <v>227</v>
      </c>
      <c r="H111" s="36" t="s">
        <v>235</v>
      </c>
      <c r="I111" s="43">
        <f t="shared" si="8"/>
        <v>1</v>
      </c>
      <c r="J111" s="43">
        <v>0</v>
      </c>
      <c r="K111" s="43">
        <v>1</v>
      </c>
      <c r="L111" s="53">
        <v>0</v>
      </c>
      <c r="M111" s="53">
        <v>0</v>
      </c>
      <c r="N111" s="53">
        <v>0</v>
      </c>
      <c r="O111" s="53">
        <v>0</v>
      </c>
      <c r="P111" s="53">
        <f t="shared" si="7"/>
        <v>0</v>
      </c>
      <c r="Q111" s="28" t="s">
        <v>82</v>
      </c>
      <c r="R111" s="28" t="s">
        <v>82</v>
      </c>
      <c r="S111" s="28" t="s">
        <v>82</v>
      </c>
      <c r="T111" s="21" t="s">
        <v>70</v>
      </c>
    </row>
    <row r="112" spans="1:20" s="6" customFormat="1" ht="40.5" x14ac:dyDescent="0.3">
      <c r="A112" s="37" t="s">
        <v>642</v>
      </c>
      <c r="B112" s="37" t="s">
        <v>643</v>
      </c>
      <c r="C112" s="35" t="s">
        <v>650</v>
      </c>
      <c r="D112" s="35" t="s">
        <v>20</v>
      </c>
      <c r="E112" s="36" t="s">
        <v>225</v>
      </c>
      <c r="F112" s="35" t="s">
        <v>216</v>
      </c>
      <c r="G112" s="35" t="s">
        <v>482</v>
      </c>
      <c r="H112" s="36" t="s">
        <v>236</v>
      </c>
      <c r="I112" s="38">
        <f t="shared" si="8"/>
        <v>9</v>
      </c>
      <c r="J112" s="38">
        <v>0</v>
      </c>
      <c r="K112" s="38">
        <v>9</v>
      </c>
      <c r="L112" s="53">
        <v>0</v>
      </c>
      <c r="M112" s="53">
        <v>0</v>
      </c>
      <c r="N112" s="53">
        <v>0</v>
      </c>
      <c r="O112" s="53">
        <v>0</v>
      </c>
      <c r="P112" s="53">
        <f t="shared" si="7"/>
        <v>0</v>
      </c>
      <c r="Q112" s="28" t="s">
        <v>82</v>
      </c>
      <c r="R112" s="28" t="s">
        <v>82</v>
      </c>
      <c r="S112" s="28" t="s">
        <v>82</v>
      </c>
      <c r="T112" s="21" t="s">
        <v>70</v>
      </c>
    </row>
    <row r="113" spans="1:20" s="33" customFormat="1" ht="67.5" x14ac:dyDescent="0.3">
      <c r="A113" s="35" t="s">
        <v>640</v>
      </c>
      <c r="B113" s="35" t="s">
        <v>641</v>
      </c>
      <c r="C113" s="35" t="s">
        <v>648</v>
      </c>
      <c r="D113" s="35" t="s">
        <v>18</v>
      </c>
      <c r="E113" s="35" t="s">
        <v>225</v>
      </c>
      <c r="F113" s="35" t="s">
        <v>217</v>
      </c>
      <c r="G113" s="35" t="s">
        <v>483</v>
      </c>
      <c r="H113" s="35" t="s">
        <v>237</v>
      </c>
      <c r="I113" s="38">
        <f t="shared" si="8"/>
        <v>4</v>
      </c>
      <c r="J113" s="38">
        <v>0</v>
      </c>
      <c r="K113" s="38">
        <v>4</v>
      </c>
      <c r="L113" s="52">
        <v>0</v>
      </c>
      <c r="M113" s="52">
        <v>0</v>
      </c>
      <c r="N113" s="52">
        <v>0</v>
      </c>
      <c r="O113" s="52">
        <v>0</v>
      </c>
      <c r="P113" s="52">
        <f t="shared" si="7"/>
        <v>0</v>
      </c>
      <c r="Q113" s="28" t="s">
        <v>82</v>
      </c>
      <c r="R113" s="28" t="s">
        <v>82</v>
      </c>
      <c r="S113" s="28" t="s">
        <v>82</v>
      </c>
      <c r="T113" s="21" t="s">
        <v>70</v>
      </c>
    </row>
    <row r="114" spans="1:20" s="33" customFormat="1" ht="67.5" x14ac:dyDescent="0.3">
      <c r="A114" s="35" t="s">
        <v>640</v>
      </c>
      <c r="B114" s="35" t="s">
        <v>641</v>
      </c>
      <c r="C114" s="35" t="s">
        <v>648</v>
      </c>
      <c r="D114" s="35" t="s">
        <v>18</v>
      </c>
      <c r="E114" s="35" t="s">
        <v>225</v>
      </c>
      <c r="F114" s="35" t="s">
        <v>218</v>
      </c>
      <c r="G114" s="35" t="s">
        <v>484</v>
      </c>
      <c r="H114" s="35" t="s">
        <v>238</v>
      </c>
      <c r="I114" s="38">
        <f t="shared" si="8"/>
        <v>4</v>
      </c>
      <c r="J114" s="38">
        <v>0</v>
      </c>
      <c r="K114" s="38">
        <v>4</v>
      </c>
      <c r="L114" s="52">
        <v>0</v>
      </c>
      <c r="M114" s="52">
        <v>0</v>
      </c>
      <c r="N114" s="52">
        <v>0</v>
      </c>
      <c r="O114" s="52">
        <v>0</v>
      </c>
      <c r="P114" s="52">
        <f t="shared" si="7"/>
        <v>0</v>
      </c>
      <c r="Q114" s="28" t="s">
        <v>82</v>
      </c>
      <c r="R114" s="28" t="s">
        <v>82</v>
      </c>
      <c r="S114" s="28" t="s">
        <v>82</v>
      </c>
      <c r="T114" s="21" t="s">
        <v>70</v>
      </c>
    </row>
    <row r="115" spans="1:20" s="33" customFormat="1" ht="67.5" x14ac:dyDescent="0.3">
      <c r="A115" s="35" t="s">
        <v>640</v>
      </c>
      <c r="B115" s="35" t="s">
        <v>641</v>
      </c>
      <c r="C115" s="35" t="s">
        <v>648</v>
      </c>
      <c r="D115" s="35" t="s">
        <v>18</v>
      </c>
      <c r="E115" s="35" t="s">
        <v>225</v>
      </c>
      <c r="F115" s="35" t="s">
        <v>219</v>
      </c>
      <c r="G115" s="35" t="s">
        <v>483</v>
      </c>
      <c r="H115" s="35" t="s">
        <v>239</v>
      </c>
      <c r="I115" s="38">
        <f t="shared" si="8"/>
        <v>4</v>
      </c>
      <c r="J115" s="38">
        <v>0</v>
      </c>
      <c r="K115" s="38">
        <v>4</v>
      </c>
      <c r="L115" s="52">
        <v>0</v>
      </c>
      <c r="M115" s="52">
        <v>0</v>
      </c>
      <c r="N115" s="52">
        <v>0</v>
      </c>
      <c r="O115" s="52">
        <v>0</v>
      </c>
      <c r="P115" s="52">
        <f t="shared" si="7"/>
        <v>0</v>
      </c>
      <c r="Q115" s="28" t="s">
        <v>82</v>
      </c>
      <c r="R115" s="28" t="s">
        <v>82</v>
      </c>
      <c r="S115" s="28" t="s">
        <v>82</v>
      </c>
      <c r="T115" s="21" t="s">
        <v>70</v>
      </c>
    </row>
    <row r="116" spans="1:20" s="6" customFormat="1" ht="67.5" x14ac:dyDescent="0.3">
      <c r="A116" s="37" t="s">
        <v>642</v>
      </c>
      <c r="B116" s="35" t="s">
        <v>643</v>
      </c>
      <c r="C116" s="35" t="s">
        <v>652</v>
      </c>
      <c r="D116" s="35" t="s">
        <v>226</v>
      </c>
      <c r="E116" s="36" t="s">
        <v>225</v>
      </c>
      <c r="F116" s="35" t="s">
        <v>220</v>
      </c>
      <c r="G116" s="35" t="s">
        <v>228</v>
      </c>
      <c r="H116" s="35" t="s">
        <v>240</v>
      </c>
      <c r="I116" s="38">
        <v>140</v>
      </c>
      <c r="J116" s="38">
        <v>0</v>
      </c>
      <c r="K116" s="38">
        <v>140</v>
      </c>
      <c r="L116" s="53">
        <v>0</v>
      </c>
      <c r="M116" s="53">
        <v>0</v>
      </c>
      <c r="N116" s="53">
        <v>0</v>
      </c>
      <c r="O116" s="53">
        <v>0</v>
      </c>
      <c r="P116" s="53">
        <f t="shared" si="7"/>
        <v>0</v>
      </c>
      <c r="Q116" s="28" t="s">
        <v>82</v>
      </c>
      <c r="R116" s="28" t="s">
        <v>82</v>
      </c>
      <c r="S116" s="28" t="s">
        <v>82</v>
      </c>
      <c r="T116" s="21" t="s">
        <v>70</v>
      </c>
    </row>
    <row r="117" spans="1:20" s="6" customFormat="1" ht="54" x14ac:dyDescent="0.3">
      <c r="A117" s="37" t="s">
        <v>642</v>
      </c>
      <c r="B117" s="35" t="s">
        <v>643</v>
      </c>
      <c r="C117" s="35" t="s">
        <v>652</v>
      </c>
      <c r="D117" s="35" t="s">
        <v>226</v>
      </c>
      <c r="E117" s="36" t="s">
        <v>225</v>
      </c>
      <c r="F117" s="35" t="s">
        <v>221</v>
      </c>
      <c r="G117" s="35" t="s">
        <v>229</v>
      </c>
      <c r="H117" s="35" t="s">
        <v>241</v>
      </c>
      <c r="I117" s="43">
        <v>1</v>
      </c>
      <c r="J117" s="43"/>
      <c r="K117" s="43">
        <v>1</v>
      </c>
      <c r="L117" s="53">
        <v>0</v>
      </c>
      <c r="M117" s="53">
        <v>0</v>
      </c>
      <c r="N117" s="53">
        <v>0</v>
      </c>
      <c r="O117" s="53">
        <v>0</v>
      </c>
      <c r="P117" s="53">
        <f t="shared" si="7"/>
        <v>0</v>
      </c>
      <c r="Q117" s="28" t="s">
        <v>82</v>
      </c>
      <c r="R117" s="28" t="s">
        <v>82</v>
      </c>
      <c r="S117" s="28" t="s">
        <v>82</v>
      </c>
      <c r="T117" s="21" t="s">
        <v>70</v>
      </c>
    </row>
    <row r="118" spans="1:20" s="6" customFormat="1" ht="81" x14ac:dyDescent="0.3">
      <c r="A118" s="37" t="s">
        <v>642</v>
      </c>
      <c r="B118" s="35" t="s">
        <v>643</v>
      </c>
      <c r="C118" s="35" t="s">
        <v>652</v>
      </c>
      <c r="D118" s="35" t="s">
        <v>226</v>
      </c>
      <c r="E118" s="36" t="s">
        <v>225</v>
      </c>
      <c r="F118" s="35" t="s">
        <v>222</v>
      </c>
      <c r="G118" s="35" t="s">
        <v>230</v>
      </c>
      <c r="H118" s="35" t="s">
        <v>242</v>
      </c>
      <c r="I118" s="38">
        <f>+J118+K118</f>
        <v>24</v>
      </c>
      <c r="J118" s="38">
        <v>0</v>
      </c>
      <c r="K118" s="38">
        <v>24</v>
      </c>
      <c r="L118" s="53">
        <v>0</v>
      </c>
      <c r="M118" s="53">
        <v>0</v>
      </c>
      <c r="N118" s="53">
        <v>0</v>
      </c>
      <c r="O118" s="53">
        <v>0</v>
      </c>
      <c r="P118" s="53">
        <f t="shared" si="7"/>
        <v>0</v>
      </c>
      <c r="Q118" s="28" t="s">
        <v>82</v>
      </c>
      <c r="R118" s="28" t="s">
        <v>82</v>
      </c>
      <c r="S118" s="28" t="s">
        <v>82</v>
      </c>
      <c r="T118" s="21" t="s">
        <v>70</v>
      </c>
    </row>
    <row r="119" spans="1:20" s="6" customFormat="1" ht="81" x14ac:dyDescent="0.3">
      <c r="A119" s="37" t="s">
        <v>645</v>
      </c>
      <c r="B119" s="37" t="s">
        <v>646</v>
      </c>
      <c r="C119" s="35" t="s">
        <v>649</v>
      </c>
      <c r="D119" s="35" t="s">
        <v>19</v>
      </c>
      <c r="E119" s="36" t="s">
        <v>225</v>
      </c>
      <c r="F119" s="35" t="s">
        <v>223</v>
      </c>
      <c r="G119" s="35" t="s">
        <v>231</v>
      </c>
      <c r="H119" s="35" t="s">
        <v>243</v>
      </c>
      <c r="I119" s="44">
        <v>17</v>
      </c>
      <c r="J119" s="44">
        <v>0</v>
      </c>
      <c r="K119" s="44">
        <v>17</v>
      </c>
      <c r="L119" s="53">
        <v>0</v>
      </c>
      <c r="M119" s="53">
        <v>0</v>
      </c>
      <c r="N119" s="53">
        <v>0</v>
      </c>
      <c r="O119" s="53">
        <v>0</v>
      </c>
      <c r="P119" s="53">
        <f t="shared" si="7"/>
        <v>0</v>
      </c>
      <c r="Q119" s="28" t="s">
        <v>82</v>
      </c>
      <c r="R119" s="28" t="s">
        <v>82</v>
      </c>
      <c r="S119" s="28" t="s">
        <v>82</v>
      </c>
      <c r="T119" s="21" t="s">
        <v>70</v>
      </c>
    </row>
    <row r="120" spans="1:20" s="6" customFormat="1" ht="81" x14ac:dyDescent="0.3">
      <c r="A120" s="37" t="s">
        <v>645</v>
      </c>
      <c r="B120" s="37" t="s">
        <v>646</v>
      </c>
      <c r="C120" s="35" t="s">
        <v>649</v>
      </c>
      <c r="D120" s="35" t="s">
        <v>19</v>
      </c>
      <c r="E120" s="36" t="s">
        <v>225</v>
      </c>
      <c r="F120" s="35" t="s">
        <v>224</v>
      </c>
      <c r="G120" s="35" t="s">
        <v>232</v>
      </c>
      <c r="H120" s="35" t="s">
        <v>244</v>
      </c>
      <c r="I120" s="44">
        <v>10</v>
      </c>
      <c r="J120" s="44">
        <v>0</v>
      </c>
      <c r="K120" s="44">
        <v>10</v>
      </c>
      <c r="L120" s="53">
        <v>0</v>
      </c>
      <c r="M120" s="53">
        <v>0</v>
      </c>
      <c r="N120" s="53">
        <v>0</v>
      </c>
      <c r="O120" s="53">
        <v>0</v>
      </c>
      <c r="P120" s="53">
        <f t="shared" si="7"/>
        <v>0</v>
      </c>
      <c r="Q120" s="28" t="s">
        <v>82</v>
      </c>
      <c r="R120" s="28" t="s">
        <v>82</v>
      </c>
      <c r="S120" s="28" t="s">
        <v>82</v>
      </c>
      <c r="T120" s="21" t="s">
        <v>70</v>
      </c>
    </row>
    <row r="121" spans="1:20" s="6" customFormat="1" ht="27" x14ac:dyDescent="0.3">
      <c r="A121" s="37" t="s">
        <v>642</v>
      </c>
      <c r="B121" s="35" t="s">
        <v>643</v>
      </c>
      <c r="C121" s="35" t="s">
        <v>652</v>
      </c>
      <c r="D121" s="36" t="s">
        <v>226</v>
      </c>
      <c r="E121" s="36" t="s">
        <v>225</v>
      </c>
      <c r="F121" s="35" t="s">
        <v>586</v>
      </c>
      <c r="G121" s="35" t="s">
        <v>587</v>
      </c>
      <c r="H121" s="35" t="s">
        <v>588</v>
      </c>
      <c r="I121" s="44">
        <v>38</v>
      </c>
      <c r="J121" s="44">
        <v>0</v>
      </c>
      <c r="K121" s="44">
        <v>38</v>
      </c>
      <c r="L121" s="53">
        <v>0</v>
      </c>
      <c r="M121" s="53">
        <v>0</v>
      </c>
      <c r="N121" s="53">
        <v>0</v>
      </c>
      <c r="O121" s="53">
        <v>0</v>
      </c>
      <c r="P121" s="53">
        <f t="shared" si="7"/>
        <v>0</v>
      </c>
      <c r="Q121" s="28"/>
      <c r="R121" s="28"/>
      <c r="S121" s="28"/>
      <c r="T121" s="21"/>
    </row>
    <row r="122" spans="1:20" s="6" customFormat="1" ht="54" x14ac:dyDescent="0.3">
      <c r="A122" s="37" t="s">
        <v>642</v>
      </c>
      <c r="B122" s="35" t="s">
        <v>643</v>
      </c>
      <c r="C122" s="35" t="s">
        <v>650</v>
      </c>
      <c r="D122" s="37" t="s">
        <v>20</v>
      </c>
      <c r="E122" s="36" t="s">
        <v>225</v>
      </c>
      <c r="F122" s="35" t="s">
        <v>43</v>
      </c>
      <c r="G122" s="35" t="s">
        <v>479</v>
      </c>
      <c r="H122" s="35" t="s">
        <v>66</v>
      </c>
      <c r="I122" s="31">
        <v>68389808.399999991</v>
      </c>
      <c r="J122" s="31">
        <v>0</v>
      </c>
      <c r="K122" s="31">
        <v>68389808.399999991</v>
      </c>
      <c r="L122" s="53">
        <v>0</v>
      </c>
      <c r="M122" s="53">
        <v>0</v>
      </c>
      <c r="N122" s="53">
        <v>0</v>
      </c>
      <c r="O122" s="53">
        <v>0</v>
      </c>
      <c r="P122" s="53">
        <f t="shared" si="7"/>
        <v>0</v>
      </c>
      <c r="Q122" s="28" t="s">
        <v>82</v>
      </c>
      <c r="R122" s="28" t="s">
        <v>82</v>
      </c>
      <c r="S122" s="28" t="s">
        <v>82</v>
      </c>
      <c r="T122" s="21" t="s">
        <v>70</v>
      </c>
    </row>
    <row r="123" spans="1:20" s="6" customFormat="1" ht="148.5" x14ac:dyDescent="0.3">
      <c r="A123" s="37" t="s">
        <v>642</v>
      </c>
      <c r="B123" s="37" t="s">
        <v>643</v>
      </c>
      <c r="C123" s="35" t="s">
        <v>652</v>
      </c>
      <c r="D123" s="36" t="s">
        <v>226</v>
      </c>
      <c r="E123" s="36" t="s">
        <v>248</v>
      </c>
      <c r="F123" s="35" t="s">
        <v>245</v>
      </c>
      <c r="G123" s="35" t="s">
        <v>489</v>
      </c>
      <c r="H123" s="35" t="s">
        <v>249</v>
      </c>
      <c r="I123" s="44">
        <v>150</v>
      </c>
      <c r="J123" s="34">
        <v>0</v>
      </c>
      <c r="K123" s="44">
        <v>150</v>
      </c>
      <c r="L123" s="53">
        <v>0</v>
      </c>
      <c r="M123" s="53">
        <v>0</v>
      </c>
      <c r="N123" s="53">
        <v>0</v>
      </c>
      <c r="O123" s="53">
        <v>0</v>
      </c>
      <c r="P123" s="53">
        <f t="shared" ref="P123:P130" si="9">L123+N123+O123</f>
        <v>0</v>
      </c>
      <c r="Q123" s="28" t="s">
        <v>82</v>
      </c>
      <c r="R123" s="28" t="s">
        <v>82</v>
      </c>
      <c r="S123" s="28" t="s">
        <v>82</v>
      </c>
      <c r="T123" s="21" t="s">
        <v>70</v>
      </c>
    </row>
    <row r="124" spans="1:20" s="6" customFormat="1" ht="67.5" x14ac:dyDescent="0.3">
      <c r="A124" s="37" t="s">
        <v>642</v>
      </c>
      <c r="B124" s="35" t="s">
        <v>643</v>
      </c>
      <c r="C124" s="35" t="s">
        <v>652</v>
      </c>
      <c r="D124" s="36" t="s">
        <v>226</v>
      </c>
      <c r="E124" s="36" t="s">
        <v>248</v>
      </c>
      <c r="F124" s="35" t="s">
        <v>246</v>
      </c>
      <c r="G124" s="35" t="s">
        <v>252</v>
      </c>
      <c r="H124" s="35" t="s">
        <v>250</v>
      </c>
      <c r="I124" s="45">
        <v>1</v>
      </c>
      <c r="J124" s="50">
        <v>0</v>
      </c>
      <c r="K124" s="45">
        <v>1</v>
      </c>
      <c r="L124" s="53">
        <v>0</v>
      </c>
      <c r="M124" s="53">
        <v>0</v>
      </c>
      <c r="N124" s="53">
        <v>0</v>
      </c>
      <c r="O124" s="53">
        <v>0</v>
      </c>
      <c r="P124" s="53">
        <f t="shared" si="9"/>
        <v>0</v>
      </c>
      <c r="Q124" s="28" t="s">
        <v>82</v>
      </c>
      <c r="R124" s="28" t="s">
        <v>82</v>
      </c>
      <c r="S124" s="28" t="s">
        <v>82</v>
      </c>
      <c r="T124" s="21" t="s">
        <v>70</v>
      </c>
    </row>
    <row r="125" spans="1:20" s="6" customFormat="1" ht="81" x14ac:dyDescent="0.3">
      <c r="A125" s="37" t="s">
        <v>645</v>
      </c>
      <c r="B125" s="37" t="s">
        <v>646</v>
      </c>
      <c r="C125" s="35" t="s">
        <v>659</v>
      </c>
      <c r="D125" s="35" t="s">
        <v>19</v>
      </c>
      <c r="E125" s="36" t="s">
        <v>248</v>
      </c>
      <c r="F125" s="35" t="s">
        <v>247</v>
      </c>
      <c r="G125" s="35" t="s">
        <v>490</v>
      </c>
      <c r="H125" s="35" t="s">
        <v>251</v>
      </c>
      <c r="I125" s="38">
        <v>3</v>
      </c>
      <c r="J125" s="34">
        <v>0</v>
      </c>
      <c r="K125" s="38">
        <v>3</v>
      </c>
      <c r="L125" s="53">
        <v>0</v>
      </c>
      <c r="M125" s="53">
        <v>0</v>
      </c>
      <c r="N125" s="53">
        <v>0</v>
      </c>
      <c r="O125" s="53">
        <v>0</v>
      </c>
      <c r="P125" s="53">
        <f t="shared" si="9"/>
        <v>0</v>
      </c>
      <c r="Q125" s="28" t="s">
        <v>82</v>
      </c>
      <c r="R125" s="28" t="s">
        <v>82</v>
      </c>
      <c r="S125" s="28" t="s">
        <v>82</v>
      </c>
      <c r="T125" s="19" t="s">
        <v>70</v>
      </c>
    </row>
    <row r="126" spans="1:20" s="6" customFormat="1" ht="94.5" x14ac:dyDescent="0.3">
      <c r="A126" s="37" t="s">
        <v>642</v>
      </c>
      <c r="B126" s="35" t="s">
        <v>643</v>
      </c>
      <c r="C126" s="35" t="s">
        <v>655</v>
      </c>
      <c r="D126" s="35" t="s">
        <v>226</v>
      </c>
      <c r="E126" s="36" t="s">
        <v>272</v>
      </c>
      <c r="F126" s="35" t="s">
        <v>253</v>
      </c>
      <c r="G126" s="35" t="s">
        <v>269</v>
      </c>
      <c r="H126" s="35" t="s">
        <v>261</v>
      </c>
      <c r="I126" s="43">
        <f>+J126+K126</f>
        <v>0.9</v>
      </c>
      <c r="J126" s="50">
        <v>0</v>
      </c>
      <c r="K126" s="43">
        <v>0.9</v>
      </c>
      <c r="L126" s="53">
        <v>0</v>
      </c>
      <c r="M126" s="53">
        <v>0</v>
      </c>
      <c r="N126" s="53">
        <v>0</v>
      </c>
      <c r="O126" s="53">
        <v>0</v>
      </c>
      <c r="P126" s="53">
        <f>L126+N126+O126</f>
        <v>0</v>
      </c>
      <c r="Q126" s="28" t="s">
        <v>304</v>
      </c>
      <c r="R126" s="28" t="s">
        <v>304</v>
      </c>
      <c r="S126" s="28" t="s">
        <v>304</v>
      </c>
      <c r="T126" s="19" t="s">
        <v>70</v>
      </c>
    </row>
    <row r="127" spans="1:20" s="6" customFormat="1" ht="67.5" x14ac:dyDescent="0.3">
      <c r="A127" s="37" t="s">
        <v>642</v>
      </c>
      <c r="B127" s="35" t="s">
        <v>643</v>
      </c>
      <c r="C127" s="35" t="s">
        <v>655</v>
      </c>
      <c r="D127" s="35" t="s">
        <v>226</v>
      </c>
      <c r="E127" s="36" t="s">
        <v>272</v>
      </c>
      <c r="F127" s="35" t="s">
        <v>254</v>
      </c>
      <c r="G127" s="35" t="s">
        <v>491</v>
      </c>
      <c r="H127" s="35" t="s">
        <v>262</v>
      </c>
      <c r="I127" s="38">
        <f>+J127+K127</f>
        <v>8</v>
      </c>
      <c r="J127" s="34">
        <v>0</v>
      </c>
      <c r="K127" s="38">
        <v>8</v>
      </c>
      <c r="L127" s="53">
        <v>0</v>
      </c>
      <c r="M127" s="53">
        <v>0</v>
      </c>
      <c r="N127" s="53">
        <v>0</v>
      </c>
      <c r="O127" s="53">
        <v>0</v>
      </c>
      <c r="P127" s="53">
        <f>L127+N127+O127</f>
        <v>0</v>
      </c>
      <c r="Q127" s="28" t="s">
        <v>304</v>
      </c>
      <c r="R127" s="28" t="s">
        <v>304</v>
      </c>
      <c r="S127" s="28" t="s">
        <v>304</v>
      </c>
      <c r="T127" s="19" t="s">
        <v>70</v>
      </c>
    </row>
    <row r="128" spans="1:20" s="6" customFormat="1" ht="67.5" x14ac:dyDescent="0.3">
      <c r="A128" s="37" t="s">
        <v>642</v>
      </c>
      <c r="B128" s="35" t="s">
        <v>643</v>
      </c>
      <c r="C128" s="35" t="s">
        <v>655</v>
      </c>
      <c r="D128" s="35" t="s">
        <v>226</v>
      </c>
      <c r="E128" s="36" t="s">
        <v>272</v>
      </c>
      <c r="F128" s="35" t="s">
        <v>255</v>
      </c>
      <c r="G128" s="35" t="s">
        <v>492</v>
      </c>
      <c r="H128" s="35" t="s">
        <v>263</v>
      </c>
      <c r="I128" s="38">
        <v>15</v>
      </c>
      <c r="J128" s="34">
        <v>0</v>
      </c>
      <c r="K128" s="38">
        <v>15</v>
      </c>
      <c r="L128" s="53">
        <v>0</v>
      </c>
      <c r="M128" s="53">
        <v>0</v>
      </c>
      <c r="N128" s="53">
        <v>0</v>
      </c>
      <c r="O128" s="53">
        <v>5940285058</v>
      </c>
      <c r="P128" s="53">
        <f t="shared" si="9"/>
        <v>5940285058</v>
      </c>
      <c r="Q128" s="28" t="s">
        <v>275</v>
      </c>
      <c r="R128" s="28" t="s">
        <v>274</v>
      </c>
      <c r="S128" s="28" t="s">
        <v>276</v>
      </c>
      <c r="T128" s="22" t="s">
        <v>305</v>
      </c>
    </row>
    <row r="129" spans="1:20" s="6" customFormat="1" ht="54" x14ac:dyDescent="0.3">
      <c r="A129" s="37" t="s">
        <v>642</v>
      </c>
      <c r="B129" s="35" t="s">
        <v>643</v>
      </c>
      <c r="C129" s="35" t="s">
        <v>655</v>
      </c>
      <c r="D129" s="35" t="s">
        <v>226</v>
      </c>
      <c r="E129" s="36" t="s">
        <v>272</v>
      </c>
      <c r="F129" s="35" t="s">
        <v>255</v>
      </c>
      <c r="G129" s="35" t="s">
        <v>492</v>
      </c>
      <c r="H129" s="35" t="s">
        <v>263</v>
      </c>
      <c r="I129" s="38">
        <v>11</v>
      </c>
      <c r="J129" s="34">
        <v>0</v>
      </c>
      <c r="K129" s="38">
        <v>11</v>
      </c>
      <c r="L129" s="53">
        <v>0</v>
      </c>
      <c r="M129" s="53">
        <v>0</v>
      </c>
      <c r="N129" s="53">
        <v>0</v>
      </c>
      <c r="O129" s="53">
        <v>1688424673.7610002</v>
      </c>
      <c r="P129" s="53">
        <f t="shared" si="9"/>
        <v>1688424673.7610002</v>
      </c>
      <c r="Q129" s="28" t="s">
        <v>277</v>
      </c>
      <c r="R129" s="28" t="s">
        <v>593</v>
      </c>
      <c r="S129" s="28" t="s">
        <v>278</v>
      </c>
      <c r="T129" s="22" t="s">
        <v>305</v>
      </c>
    </row>
    <row r="130" spans="1:20" s="6" customFormat="1" ht="67.5" x14ac:dyDescent="0.3">
      <c r="A130" s="37" t="s">
        <v>642</v>
      </c>
      <c r="B130" s="35" t="s">
        <v>643</v>
      </c>
      <c r="C130" s="35" t="s">
        <v>655</v>
      </c>
      <c r="D130" s="35" t="s">
        <v>226</v>
      </c>
      <c r="E130" s="36" t="s">
        <v>272</v>
      </c>
      <c r="F130" s="35" t="s">
        <v>256</v>
      </c>
      <c r="G130" s="35" t="s">
        <v>493</v>
      </c>
      <c r="H130" s="35" t="s">
        <v>264</v>
      </c>
      <c r="I130" s="38">
        <v>38</v>
      </c>
      <c r="J130" s="34">
        <v>0</v>
      </c>
      <c r="K130" s="38">
        <v>38</v>
      </c>
      <c r="L130" s="53">
        <v>0</v>
      </c>
      <c r="M130" s="53">
        <v>0</v>
      </c>
      <c r="N130" s="53">
        <v>0</v>
      </c>
      <c r="O130" s="53">
        <v>1211308455.184</v>
      </c>
      <c r="P130" s="53">
        <f t="shared" si="9"/>
        <v>1211308455.184</v>
      </c>
      <c r="Q130" s="28" t="s">
        <v>275</v>
      </c>
      <c r="R130" s="28" t="s">
        <v>274</v>
      </c>
      <c r="S130" s="28" t="s">
        <v>273</v>
      </c>
      <c r="T130" s="23" t="s">
        <v>306</v>
      </c>
    </row>
    <row r="131" spans="1:20" s="6" customFormat="1" ht="54" x14ac:dyDescent="0.3">
      <c r="A131" s="37" t="s">
        <v>642</v>
      </c>
      <c r="B131" s="35" t="s">
        <v>643</v>
      </c>
      <c r="C131" s="35" t="s">
        <v>655</v>
      </c>
      <c r="D131" s="35" t="s">
        <v>226</v>
      </c>
      <c r="E131" s="36" t="s">
        <v>272</v>
      </c>
      <c r="F131" s="35" t="s">
        <v>256</v>
      </c>
      <c r="G131" s="35" t="s">
        <v>493</v>
      </c>
      <c r="H131" s="35" t="s">
        <v>264</v>
      </c>
      <c r="I131" s="38">
        <v>9</v>
      </c>
      <c r="J131" s="34">
        <v>0</v>
      </c>
      <c r="K131" s="38">
        <v>9</v>
      </c>
      <c r="L131" s="53">
        <v>0</v>
      </c>
      <c r="M131" s="53">
        <v>0</v>
      </c>
      <c r="N131" s="53">
        <v>255868442.76666668</v>
      </c>
      <c r="O131" s="53">
        <v>839838581.5076617</v>
      </c>
      <c r="P131" s="53">
        <f>L131+N131+O131</f>
        <v>1095707024.2743285</v>
      </c>
      <c r="Q131" s="28" t="s">
        <v>277</v>
      </c>
      <c r="R131" s="28" t="s">
        <v>593</v>
      </c>
      <c r="S131" s="28" t="s">
        <v>279</v>
      </c>
      <c r="T131" s="23" t="s">
        <v>306</v>
      </c>
    </row>
    <row r="132" spans="1:20" s="6" customFormat="1" ht="94.5" x14ac:dyDescent="0.3">
      <c r="A132" s="37" t="s">
        <v>642</v>
      </c>
      <c r="B132" s="35" t="s">
        <v>643</v>
      </c>
      <c r="C132" s="35" t="s">
        <v>655</v>
      </c>
      <c r="D132" s="35" t="s">
        <v>226</v>
      </c>
      <c r="E132" s="36" t="s">
        <v>272</v>
      </c>
      <c r="F132" s="35" t="s">
        <v>257</v>
      </c>
      <c r="G132" s="35" t="s">
        <v>270</v>
      </c>
      <c r="H132" s="35" t="s">
        <v>265</v>
      </c>
      <c r="I132" s="39">
        <v>0.95</v>
      </c>
      <c r="J132" s="34">
        <v>0</v>
      </c>
      <c r="K132" s="39">
        <v>0.95</v>
      </c>
      <c r="L132" s="53">
        <v>0</v>
      </c>
      <c r="M132" s="53">
        <v>0</v>
      </c>
      <c r="N132" s="53">
        <v>0</v>
      </c>
      <c r="O132" s="53">
        <v>0</v>
      </c>
      <c r="P132" s="53">
        <f t="shared" ref="P132:P197" si="10">L132+N132+O132</f>
        <v>0</v>
      </c>
      <c r="Q132" s="28" t="s">
        <v>304</v>
      </c>
      <c r="R132" s="28" t="s">
        <v>304</v>
      </c>
      <c r="S132" s="28" t="s">
        <v>304</v>
      </c>
      <c r="T132" s="19" t="s">
        <v>70</v>
      </c>
    </row>
    <row r="133" spans="1:20" s="6" customFormat="1" ht="67.5" x14ac:dyDescent="0.3">
      <c r="A133" s="37" t="s">
        <v>642</v>
      </c>
      <c r="B133" s="35" t="s">
        <v>643</v>
      </c>
      <c r="C133" s="35" t="s">
        <v>655</v>
      </c>
      <c r="D133" s="35" t="s">
        <v>226</v>
      </c>
      <c r="E133" s="36" t="s">
        <v>272</v>
      </c>
      <c r="F133" s="35" t="s">
        <v>258</v>
      </c>
      <c r="G133" s="35" t="s">
        <v>494</v>
      </c>
      <c r="H133" s="35" t="s">
        <v>266</v>
      </c>
      <c r="I133" s="38">
        <v>2</v>
      </c>
      <c r="J133" s="34">
        <v>0</v>
      </c>
      <c r="K133" s="38">
        <v>2</v>
      </c>
      <c r="L133" s="53">
        <v>0</v>
      </c>
      <c r="M133" s="53">
        <v>0</v>
      </c>
      <c r="N133" s="53">
        <v>0</v>
      </c>
      <c r="O133" s="53">
        <v>0</v>
      </c>
      <c r="P133" s="53">
        <f t="shared" si="10"/>
        <v>0</v>
      </c>
      <c r="Q133" s="28" t="s">
        <v>307</v>
      </c>
      <c r="R133" s="28" t="s">
        <v>307</v>
      </c>
      <c r="S133" s="28" t="s">
        <v>307</v>
      </c>
      <c r="T133" s="19" t="s">
        <v>70</v>
      </c>
    </row>
    <row r="134" spans="1:20" s="6" customFormat="1" ht="54" x14ac:dyDescent="0.3">
      <c r="A134" s="37" t="s">
        <v>642</v>
      </c>
      <c r="B134" s="35" t="s">
        <v>643</v>
      </c>
      <c r="C134" s="35" t="s">
        <v>652</v>
      </c>
      <c r="D134" s="35" t="s">
        <v>226</v>
      </c>
      <c r="E134" s="36" t="s">
        <v>272</v>
      </c>
      <c r="F134" s="35" t="s">
        <v>259</v>
      </c>
      <c r="G134" s="35" t="s">
        <v>271</v>
      </c>
      <c r="H134" s="35" t="s">
        <v>267</v>
      </c>
      <c r="I134" s="43">
        <f>+J134+K134</f>
        <v>0.3</v>
      </c>
      <c r="J134" s="50">
        <v>0</v>
      </c>
      <c r="K134" s="43">
        <v>0.3</v>
      </c>
      <c r="L134" s="53">
        <v>0</v>
      </c>
      <c r="M134" s="53">
        <v>0</v>
      </c>
      <c r="N134" s="53">
        <v>0</v>
      </c>
      <c r="O134" s="53">
        <v>0</v>
      </c>
      <c r="P134" s="53">
        <f t="shared" si="10"/>
        <v>0</v>
      </c>
      <c r="Q134" s="28" t="s">
        <v>307</v>
      </c>
      <c r="R134" s="28" t="s">
        <v>307</v>
      </c>
      <c r="S134" s="28" t="s">
        <v>307</v>
      </c>
      <c r="T134" s="19" t="s">
        <v>70</v>
      </c>
    </row>
    <row r="135" spans="1:20" s="6" customFormat="1" ht="40.5" x14ac:dyDescent="0.3">
      <c r="A135" s="37" t="s">
        <v>642</v>
      </c>
      <c r="B135" s="35" t="s">
        <v>643</v>
      </c>
      <c r="C135" s="35" t="s">
        <v>652</v>
      </c>
      <c r="D135" s="35" t="s">
        <v>226</v>
      </c>
      <c r="E135" s="36" t="s">
        <v>272</v>
      </c>
      <c r="F135" s="35" t="s">
        <v>260</v>
      </c>
      <c r="G135" s="35" t="s">
        <v>495</v>
      </c>
      <c r="H135" s="35" t="s">
        <v>268</v>
      </c>
      <c r="I135" s="30">
        <v>2</v>
      </c>
      <c r="J135" s="34">
        <v>0</v>
      </c>
      <c r="K135" s="30">
        <v>2</v>
      </c>
      <c r="L135" s="53">
        <v>0</v>
      </c>
      <c r="M135" s="53">
        <v>0</v>
      </c>
      <c r="N135" s="53">
        <v>0</v>
      </c>
      <c r="O135" s="53">
        <v>0</v>
      </c>
      <c r="P135" s="53">
        <f t="shared" si="10"/>
        <v>0</v>
      </c>
      <c r="Q135" s="28" t="s">
        <v>307</v>
      </c>
      <c r="R135" s="28" t="s">
        <v>307</v>
      </c>
      <c r="S135" s="28" t="s">
        <v>307</v>
      </c>
      <c r="T135" s="19" t="s">
        <v>70</v>
      </c>
    </row>
    <row r="136" spans="1:20" s="6" customFormat="1" ht="54" x14ac:dyDescent="0.3">
      <c r="A136" s="37" t="s">
        <v>642</v>
      </c>
      <c r="B136" s="37" t="s">
        <v>643</v>
      </c>
      <c r="C136" s="35" t="s">
        <v>650</v>
      </c>
      <c r="D136" s="35" t="s">
        <v>20</v>
      </c>
      <c r="E136" s="36" t="s">
        <v>272</v>
      </c>
      <c r="F136" s="35" t="s">
        <v>43</v>
      </c>
      <c r="G136" s="35" t="s">
        <v>479</v>
      </c>
      <c r="H136" s="35" t="s">
        <v>66</v>
      </c>
      <c r="I136" s="32">
        <v>14666347567.986311</v>
      </c>
      <c r="J136" s="48">
        <v>0</v>
      </c>
      <c r="K136" s="32">
        <v>14666347567.986311</v>
      </c>
      <c r="L136" s="53">
        <v>0</v>
      </c>
      <c r="M136" s="53">
        <v>0</v>
      </c>
      <c r="N136" s="53">
        <v>0</v>
      </c>
      <c r="O136" s="53">
        <v>0</v>
      </c>
      <c r="P136" s="53">
        <f t="shared" si="10"/>
        <v>0</v>
      </c>
      <c r="Q136" s="28" t="s">
        <v>82</v>
      </c>
      <c r="R136" s="28" t="s">
        <v>82</v>
      </c>
      <c r="S136" s="28" t="s">
        <v>82</v>
      </c>
      <c r="T136" s="19" t="s">
        <v>70</v>
      </c>
    </row>
    <row r="137" spans="1:20" s="33" customFormat="1" ht="67.5" x14ac:dyDescent="0.3">
      <c r="A137" s="35" t="s">
        <v>640</v>
      </c>
      <c r="B137" s="35" t="s">
        <v>641</v>
      </c>
      <c r="C137" s="35" t="s">
        <v>647</v>
      </c>
      <c r="D137" s="35" t="s">
        <v>18</v>
      </c>
      <c r="E137" s="35" t="s">
        <v>280</v>
      </c>
      <c r="F137" s="35" t="s">
        <v>21</v>
      </c>
      <c r="G137" s="35" t="s">
        <v>596</v>
      </c>
      <c r="H137" s="35" t="s">
        <v>295</v>
      </c>
      <c r="I137" s="38">
        <v>50</v>
      </c>
      <c r="J137" s="38">
        <v>35</v>
      </c>
      <c r="K137" s="38">
        <v>15</v>
      </c>
      <c r="L137" s="52">
        <v>9458962.5</v>
      </c>
      <c r="M137" s="52">
        <v>7024400</v>
      </c>
      <c r="N137" s="52">
        <v>0</v>
      </c>
      <c r="O137" s="52">
        <v>0</v>
      </c>
      <c r="P137" s="52">
        <f t="shared" si="10"/>
        <v>9458962.5</v>
      </c>
      <c r="Q137" s="28" t="s">
        <v>69</v>
      </c>
      <c r="R137" s="28" t="s">
        <v>81</v>
      </c>
      <c r="S137" s="28" t="s">
        <v>80</v>
      </c>
      <c r="T137" s="19"/>
    </row>
    <row r="138" spans="1:20" s="33" customFormat="1" ht="67.5" x14ac:dyDescent="0.3">
      <c r="A138" s="35" t="s">
        <v>640</v>
      </c>
      <c r="B138" s="35" t="s">
        <v>641</v>
      </c>
      <c r="C138" s="35" t="s">
        <v>647</v>
      </c>
      <c r="D138" s="35" t="s">
        <v>18</v>
      </c>
      <c r="E138" s="35" t="s">
        <v>280</v>
      </c>
      <c r="F138" s="35" t="s">
        <v>22</v>
      </c>
      <c r="G138" s="35" t="s">
        <v>566</v>
      </c>
      <c r="H138" s="35" t="s">
        <v>296</v>
      </c>
      <c r="I138" s="38">
        <v>20</v>
      </c>
      <c r="J138" s="38">
        <v>15</v>
      </c>
      <c r="K138" s="38">
        <v>5</v>
      </c>
      <c r="L138" s="52">
        <v>12611950</v>
      </c>
      <c r="M138" s="52">
        <v>4214640</v>
      </c>
      <c r="N138" s="52">
        <v>0</v>
      </c>
      <c r="O138" s="52">
        <v>0</v>
      </c>
      <c r="P138" s="52">
        <f t="shared" si="10"/>
        <v>12611950</v>
      </c>
      <c r="Q138" s="28" t="s">
        <v>69</v>
      </c>
      <c r="R138" s="28" t="s">
        <v>81</v>
      </c>
      <c r="S138" s="28" t="s">
        <v>80</v>
      </c>
      <c r="T138" s="19"/>
    </row>
    <row r="139" spans="1:20" s="33" customFormat="1" ht="121.5" x14ac:dyDescent="0.3">
      <c r="A139" s="35" t="s">
        <v>640</v>
      </c>
      <c r="B139" s="35" t="s">
        <v>641</v>
      </c>
      <c r="C139" s="35" t="s">
        <v>648</v>
      </c>
      <c r="D139" s="35" t="s">
        <v>18</v>
      </c>
      <c r="E139" s="35" t="s">
        <v>280</v>
      </c>
      <c r="F139" s="35" t="s">
        <v>281</v>
      </c>
      <c r="G139" s="35" t="s">
        <v>597</v>
      </c>
      <c r="H139" s="35" t="s">
        <v>297</v>
      </c>
      <c r="I139" s="38">
        <v>100</v>
      </c>
      <c r="J139" s="38">
        <v>90</v>
      </c>
      <c r="K139" s="38">
        <v>10</v>
      </c>
      <c r="L139" s="52">
        <v>113507550</v>
      </c>
      <c r="M139" s="52">
        <v>35122000</v>
      </c>
      <c r="N139" s="52">
        <v>117243540</v>
      </c>
      <c r="O139" s="52">
        <v>62672584.953265719</v>
      </c>
      <c r="P139" s="52">
        <f t="shared" si="10"/>
        <v>293423674.95326573</v>
      </c>
      <c r="Q139" s="28" t="s">
        <v>69</v>
      </c>
      <c r="R139" s="28" t="s">
        <v>75</v>
      </c>
      <c r="S139" s="28" t="s">
        <v>74</v>
      </c>
      <c r="T139" s="19"/>
    </row>
    <row r="140" spans="1:20" s="33" customFormat="1" ht="121.5" x14ac:dyDescent="0.3">
      <c r="A140" s="35" t="s">
        <v>640</v>
      </c>
      <c r="B140" s="35" t="s">
        <v>641</v>
      </c>
      <c r="C140" s="35" t="s">
        <v>648</v>
      </c>
      <c r="D140" s="35" t="s">
        <v>18</v>
      </c>
      <c r="E140" s="35" t="s">
        <v>280</v>
      </c>
      <c r="F140" s="35" t="s">
        <v>282</v>
      </c>
      <c r="G140" s="35" t="s">
        <v>598</v>
      </c>
      <c r="H140" s="35" t="s">
        <v>297</v>
      </c>
      <c r="I140" s="38">
        <f>+J140+K140</f>
        <v>520</v>
      </c>
      <c r="J140" s="38">
        <v>245</v>
      </c>
      <c r="K140" s="38">
        <v>275</v>
      </c>
      <c r="L140" s="52">
        <v>118047852</v>
      </c>
      <c r="M140" s="52">
        <v>63219600</v>
      </c>
      <c r="N140" s="52">
        <v>195405900</v>
      </c>
      <c r="O140" s="52">
        <v>325897441.75698173</v>
      </c>
      <c r="P140" s="52">
        <f t="shared" si="10"/>
        <v>639351193.75698173</v>
      </c>
      <c r="Q140" s="28" t="s">
        <v>69</v>
      </c>
      <c r="R140" s="28" t="s">
        <v>75</v>
      </c>
      <c r="S140" s="28" t="s">
        <v>74</v>
      </c>
      <c r="T140" s="19"/>
    </row>
    <row r="141" spans="1:20" s="33" customFormat="1" ht="121.5" x14ac:dyDescent="0.3">
      <c r="A141" s="35" t="s">
        <v>640</v>
      </c>
      <c r="B141" s="35" t="s">
        <v>641</v>
      </c>
      <c r="C141" s="35" t="s">
        <v>648</v>
      </c>
      <c r="D141" s="35" t="s">
        <v>18</v>
      </c>
      <c r="E141" s="35" t="s">
        <v>280</v>
      </c>
      <c r="F141" s="35" t="s">
        <v>283</v>
      </c>
      <c r="G141" s="35" t="s">
        <v>599</v>
      </c>
      <c r="H141" s="35" t="s">
        <v>297</v>
      </c>
      <c r="I141" s="38">
        <f t="shared" ref="I141:I157" si="11">+J141+K141</f>
        <v>560</v>
      </c>
      <c r="J141" s="38">
        <v>250</v>
      </c>
      <c r="K141" s="38">
        <v>310</v>
      </c>
      <c r="L141" s="52">
        <v>139992645</v>
      </c>
      <c r="M141" s="52">
        <v>75863520</v>
      </c>
      <c r="N141" s="52">
        <v>406267753.97000003</v>
      </c>
      <c r="O141" s="52">
        <v>350966475.73828804</v>
      </c>
      <c r="P141" s="52">
        <f t="shared" si="10"/>
        <v>897226874.70828807</v>
      </c>
      <c r="Q141" s="28" t="s">
        <v>69</v>
      </c>
      <c r="R141" s="28" t="s">
        <v>75</v>
      </c>
      <c r="S141" s="28" t="s">
        <v>74</v>
      </c>
      <c r="T141" s="19"/>
    </row>
    <row r="142" spans="1:20" s="33" customFormat="1" ht="121.5" x14ac:dyDescent="0.3">
      <c r="A142" s="35" t="s">
        <v>640</v>
      </c>
      <c r="B142" s="35" t="s">
        <v>641</v>
      </c>
      <c r="C142" s="35" t="s">
        <v>648</v>
      </c>
      <c r="D142" s="35" t="s">
        <v>18</v>
      </c>
      <c r="E142" s="35" t="s">
        <v>280</v>
      </c>
      <c r="F142" s="35" t="s">
        <v>284</v>
      </c>
      <c r="G142" s="35" t="s">
        <v>600</v>
      </c>
      <c r="H142" s="35" t="s">
        <v>297</v>
      </c>
      <c r="I142" s="38">
        <f t="shared" si="11"/>
        <v>520</v>
      </c>
      <c r="J142" s="38">
        <v>245</v>
      </c>
      <c r="K142" s="38">
        <v>275</v>
      </c>
      <c r="L142" s="52">
        <v>118047852</v>
      </c>
      <c r="M142" s="52">
        <v>63219600</v>
      </c>
      <c r="N142" s="52">
        <v>234487080</v>
      </c>
      <c r="O142" s="52">
        <v>325897441.75698173</v>
      </c>
      <c r="P142" s="52">
        <f t="shared" si="10"/>
        <v>678432373.75698173</v>
      </c>
      <c r="Q142" s="28" t="s">
        <v>69</v>
      </c>
      <c r="R142" s="28" t="s">
        <v>75</v>
      </c>
      <c r="S142" s="28" t="s">
        <v>74</v>
      </c>
      <c r="T142" s="19"/>
    </row>
    <row r="143" spans="1:20" s="33" customFormat="1" ht="121.5" x14ac:dyDescent="0.3">
      <c r="A143" s="35" t="s">
        <v>640</v>
      </c>
      <c r="B143" s="35" t="s">
        <v>641</v>
      </c>
      <c r="C143" s="35" t="s">
        <v>648</v>
      </c>
      <c r="D143" s="35" t="s">
        <v>18</v>
      </c>
      <c r="E143" s="35" t="s">
        <v>280</v>
      </c>
      <c r="F143" s="35" t="s">
        <v>285</v>
      </c>
      <c r="G143" s="35" t="s">
        <v>601</v>
      </c>
      <c r="H143" s="35" t="s">
        <v>297</v>
      </c>
      <c r="I143" s="38">
        <f t="shared" si="11"/>
        <v>8600</v>
      </c>
      <c r="J143" s="38">
        <v>3870</v>
      </c>
      <c r="K143" s="38">
        <v>4730</v>
      </c>
      <c r="L143" s="52">
        <v>0</v>
      </c>
      <c r="M143" s="52">
        <v>0</v>
      </c>
      <c r="N143" s="52">
        <v>625298880</v>
      </c>
      <c r="O143" s="52">
        <f>5389842305.98085+1167490</f>
        <v>5391009795.9808502</v>
      </c>
      <c r="P143" s="52">
        <f t="shared" si="10"/>
        <v>6016308675.9808502</v>
      </c>
      <c r="Q143" s="28" t="s">
        <v>69</v>
      </c>
      <c r="R143" s="28" t="s">
        <v>75</v>
      </c>
      <c r="S143" s="28" t="s">
        <v>74</v>
      </c>
      <c r="T143" s="19"/>
    </row>
    <row r="144" spans="1:20" s="33" customFormat="1" ht="121.5" x14ac:dyDescent="0.3">
      <c r="A144" s="35" t="s">
        <v>640</v>
      </c>
      <c r="B144" s="35" t="s">
        <v>641</v>
      </c>
      <c r="C144" s="35" t="s">
        <v>648</v>
      </c>
      <c r="D144" s="35" t="s">
        <v>18</v>
      </c>
      <c r="E144" s="35" t="s">
        <v>280</v>
      </c>
      <c r="F144" s="35" t="s">
        <v>286</v>
      </c>
      <c r="G144" s="35" t="s">
        <v>602</v>
      </c>
      <c r="H144" s="35" t="s">
        <v>297</v>
      </c>
      <c r="I144" s="38">
        <f t="shared" si="11"/>
        <v>850</v>
      </c>
      <c r="J144" s="38">
        <v>425</v>
      </c>
      <c r="K144" s="38">
        <v>425</v>
      </c>
      <c r="L144" s="52">
        <v>0</v>
      </c>
      <c r="M144" s="52">
        <v>0</v>
      </c>
      <c r="N144" s="52">
        <f>2277875445.33333+767066593.8</f>
        <v>3044942039.1333303</v>
      </c>
      <c r="O144" s="52">
        <f>532716972.102759+117779833</f>
        <v>650496805.102759</v>
      </c>
      <c r="P144" s="52">
        <f t="shared" si="10"/>
        <v>3695438844.2360892</v>
      </c>
      <c r="Q144" s="28" t="s">
        <v>69</v>
      </c>
      <c r="R144" s="28" t="s">
        <v>75</v>
      </c>
      <c r="S144" s="28" t="s">
        <v>74</v>
      </c>
      <c r="T144" s="19"/>
    </row>
    <row r="145" spans="1:20" s="33" customFormat="1" ht="108" x14ac:dyDescent="0.3">
      <c r="A145" s="35" t="s">
        <v>640</v>
      </c>
      <c r="B145" s="35" t="s">
        <v>641</v>
      </c>
      <c r="C145" s="35" t="s">
        <v>648</v>
      </c>
      <c r="D145" s="35" t="s">
        <v>18</v>
      </c>
      <c r="E145" s="35" t="s">
        <v>280</v>
      </c>
      <c r="F145" s="35" t="s">
        <v>286</v>
      </c>
      <c r="G145" s="35" t="s">
        <v>595</v>
      </c>
      <c r="H145" s="35" t="s">
        <v>594</v>
      </c>
      <c r="I145" s="38">
        <v>12</v>
      </c>
      <c r="J145" s="38">
        <v>0</v>
      </c>
      <c r="K145" s="38">
        <v>12</v>
      </c>
      <c r="L145" s="52">
        <v>0</v>
      </c>
      <c r="M145" s="52">
        <v>0</v>
      </c>
      <c r="N145" s="52">
        <v>0</v>
      </c>
      <c r="O145" s="52">
        <v>0</v>
      </c>
      <c r="P145" s="52">
        <v>0</v>
      </c>
      <c r="Q145" s="28"/>
      <c r="R145" s="28"/>
      <c r="S145" s="28"/>
      <c r="T145" s="19"/>
    </row>
    <row r="146" spans="1:20" s="33" customFormat="1" ht="81" x14ac:dyDescent="0.3">
      <c r="A146" s="35" t="s">
        <v>640</v>
      </c>
      <c r="B146" s="35" t="s">
        <v>641</v>
      </c>
      <c r="C146" s="35" t="s">
        <v>648</v>
      </c>
      <c r="D146" s="35" t="s">
        <v>18</v>
      </c>
      <c r="E146" s="35" t="s">
        <v>280</v>
      </c>
      <c r="F146" s="35" t="s">
        <v>293</v>
      </c>
      <c r="G146" s="35" t="s">
        <v>603</v>
      </c>
      <c r="H146" s="35" t="s">
        <v>298</v>
      </c>
      <c r="I146" s="38">
        <f t="shared" si="11"/>
        <v>63000</v>
      </c>
      <c r="J146" s="38">
        <v>0</v>
      </c>
      <c r="K146" s="38">
        <v>63000</v>
      </c>
      <c r="L146" s="52">
        <v>0</v>
      </c>
      <c r="M146" s="52">
        <v>0</v>
      </c>
      <c r="N146" s="52">
        <v>0</v>
      </c>
      <c r="O146" s="52">
        <v>0</v>
      </c>
      <c r="P146" s="52">
        <f t="shared" si="10"/>
        <v>0</v>
      </c>
      <c r="Q146" s="28" t="s">
        <v>82</v>
      </c>
      <c r="R146" s="28" t="s">
        <v>82</v>
      </c>
      <c r="S146" s="28" t="s">
        <v>82</v>
      </c>
      <c r="T146" s="19"/>
    </row>
    <row r="147" spans="1:20" s="33" customFormat="1" ht="67.5" x14ac:dyDescent="0.3">
      <c r="A147" s="35" t="s">
        <v>640</v>
      </c>
      <c r="B147" s="35" t="s">
        <v>641</v>
      </c>
      <c r="C147" s="35" t="s">
        <v>648</v>
      </c>
      <c r="D147" s="35" t="s">
        <v>18</v>
      </c>
      <c r="E147" s="35" t="s">
        <v>280</v>
      </c>
      <c r="F147" s="35" t="s">
        <v>294</v>
      </c>
      <c r="G147" s="35" t="s">
        <v>604</v>
      </c>
      <c r="H147" s="35" t="s">
        <v>299</v>
      </c>
      <c r="I147" s="38">
        <f t="shared" si="11"/>
        <v>2600</v>
      </c>
      <c r="J147" s="38">
        <v>0</v>
      </c>
      <c r="K147" s="38">
        <v>2600</v>
      </c>
      <c r="L147" s="52">
        <v>0</v>
      </c>
      <c r="M147" s="52">
        <v>0</v>
      </c>
      <c r="N147" s="52">
        <v>0</v>
      </c>
      <c r="O147" s="52">
        <v>0</v>
      </c>
      <c r="P147" s="52">
        <f t="shared" si="10"/>
        <v>0</v>
      </c>
      <c r="Q147" s="28" t="s">
        <v>82</v>
      </c>
      <c r="R147" s="28" t="s">
        <v>82</v>
      </c>
      <c r="S147" s="28" t="s">
        <v>82</v>
      </c>
      <c r="T147" s="19"/>
    </row>
    <row r="148" spans="1:20" s="33" customFormat="1" ht="67.5" x14ac:dyDescent="0.3">
      <c r="A148" s="35" t="s">
        <v>640</v>
      </c>
      <c r="B148" s="35" t="s">
        <v>641</v>
      </c>
      <c r="C148" s="35" t="s">
        <v>648</v>
      </c>
      <c r="D148" s="35" t="s">
        <v>18</v>
      </c>
      <c r="E148" s="35" t="s">
        <v>280</v>
      </c>
      <c r="F148" s="35" t="s">
        <v>287</v>
      </c>
      <c r="G148" s="35" t="s">
        <v>605</v>
      </c>
      <c r="H148" s="35" t="s">
        <v>300</v>
      </c>
      <c r="I148" s="38">
        <f t="shared" si="11"/>
        <v>15</v>
      </c>
      <c r="J148" s="38">
        <v>0</v>
      </c>
      <c r="K148" s="38">
        <v>15</v>
      </c>
      <c r="L148" s="52">
        <v>0</v>
      </c>
      <c r="M148" s="52">
        <v>0</v>
      </c>
      <c r="N148" s="52">
        <v>0</v>
      </c>
      <c r="O148" s="52">
        <v>0</v>
      </c>
      <c r="P148" s="52">
        <f t="shared" si="10"/>
        <v>0</v>
      </c>
      <c r="Q148" s="28" t="s">
        <v>82</v>
      </c>
      <c r="R148" s="28" t="s">
        <v>82</v>
      </c>
      <c r="S148" s="28" t="s">
        <v>82</v>
      </c>
      <c r="T148" s="19"/>
    </row>
    <row r="149" spans="1:20" s="33" customFormat="1" ht="67.5" x14ac:dyDescent="0.3">
      <c r="A149" s="35" t="s">
        <v>640</v>
      </c>
      <c r="B149" s="35" t="s">
        <v>641</v>
      </c>
      <c r="C149" s="35" t="s">
        <v>648</v>
      </c>
      <c r="D149" s="35" t="s">
        <v>18</v>
      </c>
      <c r="E149" s="35" t="s">
        <v>280</v>
      </c>
      <c r="F149" s="35" t="s">
        <v>288</v>
      </c>
      <c r="G149" s="35" t="s">
        <v>606</v>
      </c>
      <c r="H149" s="35" t="s">
        <v>301</v>
      </c>
      <c r="I149" s="38">
        <f t="shared" si="11"/>
        <v>70</v>
      </c>
      <c r="J149" s="38">
        <v>15</v>
      </c>
      <c r="K149" s="38">
        <v>55</v>
      </c>
      <c r="L149" s="52">
        <v>3783585</v>
      </c>
      <c r="M149" s="52">
        <v>1404880</v>
      </c>
      <c r="N149" s="52">
        <v>0</v>
      </c>
      <c r="O149" s="52">
        <v>0</v>
      </c>
      <c r="P149" s="52">
        <f t="shared" si="10"/>
        <v>3783585</v>
      </c>
      <c r="Q149" s="28" t="s">
        <v>69</v>
      </c>
      <c r="R149" s="28" t="s">
        <v>75</v>
      </c>
      <c r="S149" s="28" t="s">
        <v>74</v>
      </c>
      <c r="T149" s="19"/>
    </row>
    <row r="150" spans="1:20" s="33" customFormat="1" ht="67.5" x14ac:dyDescent="0.3">
      <c r="A150" s="35" t="s">
        <v>640</v>
      </c>
      <c r="B150" s="35" t="s">
        <v>641</v>
      </c>
      <c r="C150" s="35" t="s">
        <v>648</v>
      </c>
      <c r="D150" s="35" t="s">
        <v>18</v>
      </c>
      <c r="E150" s="35" t="s">
        <v>280</v>
      </c>
      <c r="F150" s="35" t="s">
        <v>289</v>
      </c>
      <c r="G150" s="35" t="s">
        <v>606</v>
      </c>
      <c r="H150" s="35" t="s">
        <v>301</v>
      </c>
      <c r="I150" s="38">
        <f t="shared" si="11"/>
        <v>100</v>
      </c>
      <c r="J150" s="38">
        <v>30</v>
      </c>
      <c r="K150" s="38">
        <v>70</v>
      </c>
      <c r="L150" s="52">
        <v>0</v>
      </c>
      <c r="M150" s="52">
        <v>0</v>
      </c>
      <c r="N150" s="52">
        <v>0</v>
      </c>
      <c r="O150" s="52">
        <v>0</v>
      </c>
      <c r="P150" s="52">
        <f t="shared" si="10"/>
        <v>0</v>
      </c>
      <c r="Q150" s="28" t="s">
        <v>69</v>
      </c>
      <c r="R150" s="28" t="s">
        <v>75</v>
      </c>
      <c r="S150" s="28" t="s">
        <v>74</v>
      </c>
      <c r="T150" s="19"/>
    </row>
    <row r="151" spans="1:20" s="33" customFormat="1" ht="67.5" x14ac:dyDescent="0.3">
      <c r="A151" s="35" t="s">
        <v>640</v>
      </c>
      <c r="B151" s="35" t="s">
        <v>641</v>
      </c>
      <c r="C151" s="35" t="s">
        <v>648</v>
      </c>
      <c r="D151" s="35" t="s">
        <v>18</v>
      </c>
      <c r="E151" s="35" t="s">
        <v>280</v>
      </c>
      <c r="F151" s="35" t="s">
        <v>290</v>
      </c>
      <c r="G151" s="35" t="s">
        <v>606</v>
      </c>
      <c r="H151" s="35" t="s">
        <v>301</v>
      </c>
      <c r="I151" s="38">
        <f t="shared" si="11"/>
        <v>21</v>
      </c>
      <c r="J151" s="38">
        <v>11</v>
      </c>
      <c r="K151" s="38">
        <v>10</v>
      </c>
      <c r="L151" s="52">
        <v>0</v>
      </c>
      <c r="M151" s="52">
        <v>0</v>
      </c>
      <c r="N151" s="52">
        <v>0</v>
      </c>
      <c r="O151" s="52">
        <v>0</v>
      </c>
      <c r="P151" s="52">
        <f t="shared" si="10"/>
        <v>0</v>
      </c>
      <c r="Q151" s="28" t="s">
        <v>69</v>
      </c>
      <c r="R151" s="28" t="s">
        <v>75</v>
      </c>
      <c r="S151" s="28" t="s">
        <v>74</v>
      </c>
      <c r="T151" s="19"/>
    </row>
    <row r="152" spans="1:20" s="33" customFormat="1" ht="67.5" x14ac:dyDescent="0.3">
      <c r="A152" s="35" t="s">
        <v>640</v>
      </c>
      <c r="B152" s="35" t="s">
        <v>641</v>
      </c>
      <c r="C152" s="35" t="s">
        <v>648</v>
      </c>
      <c r="D152" s="35" t="s">
        <v>18</v>
      </c>
      <c r="E152" s="35" t="s">
        <v>280</v>
      </c>
      <c r="F152" s="35" t="s">
        <v>291</v>
      </c>
      <c r="G152" s="35" t="s">
        <v>607</v>
      </c>
      <c r="H152" s="35" t="s">
        <v>301</v>
      </c>
      <c r="I152" s="38">
        <f t="shared" si="11"/>
        <v>1290</v>
      </c>
      <c r="J152" s="38">
        <v>322</v>
      </c>
      <c r="K152" s="38">
        <v>968</v>
      </c>
      <c r="L152" s="52">
        <v>0</v>
      </c>
      <c r="M152" s="52">
        <v>0</v>
      </c>
      <c r="N152" s="52">
        <v>0</v>
      </c>
      <c r="O152" s="52">
        <v>0</v>
      </c>
      <c r="P152" s="52">
        <f t="shared" si="10"/>
        <v>0</v>
      </c>
      <c r="Q152" s="28" t="s">
        <v>82</v>
      </c>
      <c r="R152" s="28" t="s">
        <v>82</v>
      </c>
      <c r="S152" s="28" t="s">
        <v>82</v>
      </c>
      <c r="T152" s="19"/>
    </row>
    <row r="153" spans="1:20" s="33" customFormat="1" ht="67.5" x14ac:dyDescent="0.3">
      <c r="A153" s="35" t="s">
        <v>640</v>
      </c>
      <c r="B153" s="35" t="s">
        <v>641</v>
      </c>
      <c r="C153" s="35" t="s">
        <v>648</v>
      </c>
      <c r="D153" s="35" t="s">
        <v>18</v>
      </c>
      <c r="E153" s="35" t="s">
        <v>280</v>
      </c>
      <c r="F153" s="35" t="s">
        <v>291</v>
      </c>
      <c r="G153" s="35" t="s">
        <v>608</v>
      </c>
      <c r="H153" s="35" t="s">
        <v>301</v>
      </c>
      <c r="I153" s="38">
        <v>510</v>
      </c>
      <c r="J153" s="38">
        <v>0</v>
      </c>
      <c r="K153" s="38">
        <v>510</v>
      </c>
      <c r="L153" s="52">
        <v>0</v>
      </c>
      <c r="M153" s="52">
        <v>0</v>
      </c>
      <c r="N153" s="52">
        <v>0</v>
      </c>
      <c r="O153" s="52">
        <v>0</v>
      </c>
      <c r="P153" s="52">
        <f t="shared" si="10"/>
        <v>0</v>
      </c>
      <c r="Q153" s="28"/>
      <c r="R153" s="28"/>
      <c r="S153" s="28"/>
      <c r="T153" s="19"/>
    </row>
    <row r="154" spans="1:20" s="33" customFormat="1" ht="67.5" x14ac:dyDescent="0.3">
      <c r="A154" s="35" t="s">
        <v>640</v>
      </c>
      <c r="B154" s="35" t="s">
        <v>641</v>
      </c>
      <c r="C154" s="35" t="s">
        <v>648</v>
      </c>
      <c r="D154" s="35" t="s">
        <v>18</v>
      </c>
      <c r="E154" s="35" t="s">
        <v>280</v>
      </c>
      <c r="F154" s="35" t="s">
        <v>292</v>
      </c>
      <c r="G154" s="35" t="s">
        <v>607</v>
      </c>
      <c r="H154" s="35" t="s">
        <v>301</v>
      </c>
      <c r="I154" s="38">
        <f t="shared" si="11"/>
        <v>8038</v>
      </c>
      <c r="J154" s="38">
        <v>2009</v>
      </c>
      <c r="K154" s="38">
        <v>6029</v>
      </c>
      <c r="L154" s="52">
        <v>0</v>
      </c>
      <c r="M154" s="52">
        <v>0</v>
      </c>
      <c r="N154" s="52">
        <v>0</v>
      </c>
      <c r="O154" s="52">
        <v>0</v>
      </c>
      <c r="P154" s="52">
        <f t="shared" si="10"/>
        <v>0</v>
      </c>
      <c r="Q154" s="28" t="s">
        <v>82</v>
      </c>
      <c r="R154" s="28" t="s">
        <v>82</v>
      </c>
      <c r="S154" s="28" t="s">
        <v>82</v>
      </c>
      <c r="T154" s="19"/>
    </row>
    <row r="155" spans="1:20" s="33" customFormat="1" ht="67.5" x14ac:dyDescent="0.3">
      <c r="A155" s="35" t="s">
        <v>640</v>
      </c>
      <c r="B155" s="35" t="s">
        <v>641</v>
      </c>
      <c r="C155" s="35" t="s">
        <v>648</v>
      </c>
      <c r="D155" s="35" t="s">
        <v>18</v>
      </c>
      <c r="E155" s="35" t="s">
        <v>280</v>
      </c>
      <c r="F155" s="35" t="s">
        <v>292</v>
      </c>
      <c r="G155" s="35" t="s">
        <v>608</v>
      </c>
      <c r="H155" s="35" t="s">
        <v>301</v>
      </c>
      <c r="I155" s="38">
        <f t="shared" si="11"/>
        <v>735</v>
      </c>
      <c r="J155" s="38">
        <v>0</v>
      </c>
      <c r="K155" s="38">
        <v>735</v>
      </c>
      <c r="L155" s="52">
        <v>0</v>
      </c>
      <c r="M155" s="52">
        <v>0</v>
      </c>
      <c r="N155" s="52">
        <v>0</v>
      </c>
      <c r="O155" s="52">
        <v>0</v>
      </c>
      <c r="P155" s="52">
        <f t="shared" si="10"/>
        <v>0</v>
      </c>
      <c r="Q155" s="28" t="s">
        <v>69</v>
      </c>
      <c r="R155" s="28" t="s">
        <v>75</v>
      </c>
      <c r="S155" s="28" t="s">
        <v>74</v>
      </c>
      <c r="T155" s="19"/>
    </row>
    <row r="156" spans="1:20" s="33" customFormat="1" ht="67.5" x14ac:dyDescent="0.3">
      <c r="A156" s="35" t="s">
        <v>640</v>
      </c>
      <c r="B156" s="35" t="s">
        <v>641</v>
      </c>
      <c r="C156" s="35" t="s">
        <v>648</v>
      </c>
      <c r="D156" s="35" t="s">
        <v>18</v>
      </c>
      <c r="E156" s="35" t="s">
        <v>280</v>
      </c>
      <c r="F156" s="35" t="s">
        <v>302</v>
      </c>
      <c r="G156" s="35" t="s">
        <v>609</v>
      </c>
      <c r="H156" s="35" t="s">
        <v>303</v>
      </c>
      <c r="I156" s="38">
        <f t="shared" si="11"/>
        <v>27000</v>
      </c>
      <c r="J156" s="38">
        <v>0</v>
      </c>
      <c r="K156" s="38">
        <v>27000</v>
      </c>
      <c r="L156" s="52">
        <v>0</v>
      </c>
      <c r="M156" s="52">
        <v>0</v>
      </c>
      <c r="N156" s="52">
        <v>0</v>
      </c>
      <c r="O156" s="52">
        <v>8460798968.6908712</v>
      </c>
      <c r="P156" s="52">
        <f t="shared" si="10"/>
        <v>8460798968.6908712</v>
      </c>
      <c r="Q156" s="28" t="s">
        <v>69</v>
      </c>
      <c r="R156" s="28" t="s">
        <v>75</v>
      </c>
      <c r="S156" s="28" t="s">
        <v>74</v>
      </c>
      <c r="T156" s="19"/>
    </row>
    <row r="157" spans="1:20" s="33" customFormat="1" ht="67.5" x14ac:dyDescent="0.3">
      <c r="A157" s="35" t="s">
        <v>640</v>
      </c>
      <c r="B157" s="35" t="s">
        <v>641</v>
      </c>
      <c r="C157" s="35" t="s">
        <v>648</v>
      </c>
      <c r="D157" s="35" t="s">
        <v>18</v>
      </c>
      <c r="E157" s="35" t="s">
        <v>280</v>
      </c>
      <c r="F157" s="35" t="s">
        <v>592</v>
      </c>
      <c r="G157" s="35" t="s">
        <v>610</v>
      </c>
      <c r="H157" s="35" t="s">
        <v>303</v>
      </c>
      <c r="I157" s="38">
        <f t="shared" si="11"/>
        <v>5000</v>
      </c>
      <c r="J157" s="38">
        <v>0</v>
      </c>
      <c r="K157" s="38">
        <v>5000</v>
      </c>
      <c r="L157" s="52">
        <v>0</v>
      </c>
      <c r="M157" s="52">
        <v>0</v>
      </c>
      <c r="N157" s="52">
        <v>0</v>
      </c>
      <c r="O157" s="52">
        <v>0</v>
      </c>
      <c r="P157" s="52">
        <f t="shared" si="10"/>
        <v>0</v>
      </c>
      <c r="Q157" s="28"/>
      <c r="R157" s="28"/>
      <c r="S157" s="28"/>
      <c r="T157" s="19"/>
    </row>
    <row r="158" spans="1:20" s="33" customFormat="1" ht="81" x14ac:dyDescent="0.3">
      <c r="A158" s="35" t="s">
        <v>640</v>
      </c>
      <c r="B158" s="35" t="s">
        <v>641</v>
      </c>
      <c r="C158" s="35" t="s">
        <v>648</v>
      </c>
      <c r="D158" s="35" t="s">
        <v>18</v>
      </c>
      <c r="E158" s="35" t="s">
        <v>280</v>
      </c>
      <c r="F158" s="35" t="s">
        <v>590</v>
      </c>
      <c r="G158" s="35" t="s">
        <v>611</v>
      </c>
      <c r="H158" s="35" t="s">
        <v>591</v>
      </c>
      <c r="I158" s="38">
        <v>4164</v>
      </c>
      <c r="J158" s="38">
        <v>0</v>
      </c>
      <c r="K158" s="38">
        <v>4164</v>
      </c>
      <c r="L158" s="52">
        <v>0</v>
      </c>
      <c r="M158" s="52">
        <v>0</v>
      </c>
      <c r="N158" s="52">
        <v>0</v>
      </c>
      <c r="O158" s="52">
        <v>0</v>
      </c>
      <c r="P158" s="52">
        <f t="shared" si="10"/>
        <v>0</v>
      </c>
      <c r="Q158" s="28"/>
      <c r="R158" s="28"/>
      <c r="S158" s="28"/>
      <c r="T158" s="19"/>
    </row>
    <row r="159" spans="1:20" s="6" customFormat="1" ht="40.5" x14ac:dyDescent="0.3">
      <c r="A159" s="37" t="s">
        <v>642</v>
      </c>
      <c r="B159" s="37" t="s">
        <v>643</v>
      </c>
      <c r="C159" s="35" t="s">
        <v>650</v>
      </c>
      <c r="D159" s="35" t="s">
        <v>20</v>
      </c>
      <c r="E159" s="36" t="s">
        <v>280</v>
      </c>
      <c r="F159" s="35" t="s">
        <v>43</v>
      </c>
      <c r="G159" s="35" t="s">
        <v>479</v>
      </c>
      <c r="H159" s="36" t="s">
        <v>66</v>
      </c>
      <c r="I159" s="29">
        <v>19671493348.40416</v>
      </c>
      <c r="J159" s="29">
        <v>0</v>
      </c>
      <c r="K159" s="29">
        <v>19671493348.40416</v>
      </c>
      <c r="L159" s="53">
        <v>0</v>
      </c>
      <c r="M159" s="53">
        <v>0</v>
      </c>
      <c r="N159" s="53">
        <v>0</v>
      </c>
      <c r="O159" s="53">
        <v>0</v>
      </c>
      <c r="P159" s="53">
        <f t="shared" si="10"/>
        <v>0</v>
      </c>
      <c r="Q159" s="28" t="s">
        <v>82</v>
      </c>
      <c r="R159" s="28" t="s">
        <v>82</v>
      </c>
      <c r="S159" s="28" t="s">
        <v>82</v>
      </c>
      <c r="T159" s="19"/>
    </row>
    <row r="160" spans="1:20" s="33" customFormat="1" ht="67.5" x14ac:dyDescent="0.3">
      <c r="A160" s="35" t="s">
        <v>640</v>
      </c>
      <c r="B160" s="35" t="s">
        <v>641</v>
      </c>
      <c r="C160" s="35" t="s">
        <v>651</v>
      </c>
      <c r="D160" s="35" t="s">
        <v>18</v>
      </c>
      <c r="E160" s="35" t="s">
        <v>322</v>
      </c>
      <c r="F160" s="35" t="s">
        <v>308</v>
      </c>
      <c r="G160" s="35" t="s">
        <v>612</v>
      </c>
      <c r="H160" s="35" t="s">
        <v>315</v>
      </c>
      <c r="I160" s="30">
        <v>300</v>
      </c>
      <c r="J160" s="30">
        <v>0</v>
      </c>
      <c r="K160" s="30">
        <v>300</v>
      </c>
      <c r="L160" s="52">
        <v>0</v>
      </c>
      <c r="M160" s="52">
        <v>0</v>
      </c>
      <c r="N160" s="52">
        <v>0</v>
      </c>
      <c r="O160" s="52">
        <v>110000000</v>
      </c>
      <c r="P160" s="52">
        <f t="shared" si="10"/>
        <v>110000000</v>
      </c>
      <c r="Q160" s="28" t="s">
        <v>69</v>
      </c>
      <c r="R160" s="28" t="s">
        <v>326</v>
      </c>
      <c r="S160" s="28" t="s">
        <v>325</v>
      </c>
      <c r="T160" s="19"/>
    </row>
    <row r="161" spans="1:20" s="33" customFormat="1" ht="67.5" x14ac:dyDescent="0.3">
      <c r="A161" s="35" t="s">
        <v>640</v>
      </c>
      <c r="B161" s="35" t="s">
        <v>641</v>
      </c>
      <c r="C161" s="35" t="s">
        <v>651</v>
      </c>
      <c r="D161" s="35" t="s">
        <v>18</v>
      </c>
      <c r="E161" s="35" t="s">
        <v>322</v>
      </c>
      <c r="F161" s="35" t="s">
        <v>309</v>
      </c>
      <c r="G161" s="35" t="s">
        <v>613</v>
      </c>
      <c r="H161" s="35" t="s">
        <v>316</v>
      </c>
      <c r="I161" s="30">
        <v>10</v>
      </c>
      <c r="J161" s="30">
        <v>0</v>
      </c>
      <c r="K161" s="30">
        <v>10</v>
      </c>
      <c r="L161" s="52">
        <v>0</v>
      </c>
      <c r="M161" s="52">
        <v>0</v>
      </c>
      <c r="N161" s="52">
        <v>0</v>
      </c>
      <c r="O161" s="52">
        <v>0</v>
      </c>
      <c r="P161" s="52">
        <f t="shared" si="10"/>
        <v>0</v>
      </c>
      <c r="Q161" s="28" t="s">
        <v>82</v>
      </c>
      <c r="R161" s="28" t="s">
        <v>82</v>
      </c>
      <c r="S161" s="28" t="s">
        <v>82</v>
      </c>
      <c r="T161" s="19" t="s">
        <v>70</v>
      </c>
    </row>
    <row r="162" spans="1:20" s="33" customFormat="1" ht="67.5" x14ac:dyDescent="0.3">
      <c r="A162" s="35" t="s">
        <v>640</v>
      </c>
      <c r="B162" s="35" t="s">
        <v>641</v>
      </c>
      <c r="C162" s="35" t="s">
        <v>651</v>
      </c>
      <c r="D162" s="35" t="s">
        <v>18</v>
      </c>
      <c r="E162" s="35" t="s">
        <v>322</v>
      </c>
      <c r="F162" s="35" t="s">
        <v>310</v>
      </c>
      <c r="G162" s="35" t="s">
        <v>614</v>
      </c>
      <c r="H162" s="35" t="s">
        <v>317</v>
      </c>
      <c r="I162" s="30">
        <v>10</v>
      </c>
      <c r="J162" s="30">
        <v>0</v>
      </c>
      <c r="K162" s="30">
        <v>10</v>
      </c>
      <c r="L162" s="52">
        <v>0</v>
      </c>
      <c r="M162" s="52">
        <v>0</v>
      </c>
      <c r="N162" s="52">
        <v>0</v>
      </c>
      <c r="O162" s="52">
        <v>0</v>
      </c>
      <c r="P162" s="52">
        <f t="shared" si="10"/>
        <v>0</v>
      </c>
      <c r="Q162" s="28" t="s">
        <v>82</v>
      </c>
      <c r="R162" s="28" t="s">
        <v>82</v>
      </c>
      <c r="S162" s="28" t="s">
        <v>82</v>
      </c>
      <c r="T162" s="19" t="s">
        <v>70</v>
      </c>
    </row>
    <row r="163" spans="1:20" s="33" customFormat="1" ht="67.5" x14ac:dyDescent="0.3">
      <c r="A163" s="35" t="s">
        <v>640</v>
      </c>
      <c r="B163" s="35" t="s">
        <v>641</v>
      </c>
      <c r="C163" s="35" t="s">
        <v>648</v>
      </c>
      <c r="D163" s="35" t="s">
        <v>18</v>
      </c>
      <c r="E163" s="35" t="s">
        <v>322</v>
      </c>
      <c r="F163" s="35" t="s">
        <v>311</v>
      </c>
      <c r="G163" s="35" t="s">
        <v>615</v>
      </c>
      <c r="H163" s="35" t="s">
        <v>318</v>
      </c>
      <c r="I163" s="30">
        <v>20</v>
      </c>
      <c r="J163" s="30">
        <v>0</v>
      </c>
      <c r="K163" s="30">
        <v>20</v>
      </c>
      <c r="L163" s="52">
        <v>0</v>
      </c>
      <c r="M163" s="52">
        <v>0</v>
      </c>
      <c r="N163" s="52">
        <v>0</v>
      </c>
      <c r="O163" s="52">
        <v>0</v>
      </c>
      <c r="P163" s="52">
        <f t="shared" si="10"/>
        <v>0</v>
      </c>
      <c r="Q163" s="28" t="s">
        <v>82</v>
      </c>
      <c r="R163" s="28" t="s">
        <v>82</v>
      </c>
      <c r="S163" s="28" t="s">
        <v>82</v>
      </c>
      <c r="T163" s="19" t="s">
        <v>70</v>
      </c>
    </row>
    <row r="164" spans="1:20" s="6" customFormat="1" ht="40.5" x14ac:dyDescent="0.3">
      <c r="A164" s="37" t="s">
        <v>642</v>
      </c>
      <c r="B164" s="35" t="s">
        <v>643</v>
      </c>
      <c r="C164" s="35" t="s">
        <v>652</v>
      </c>
      <c r="D164" s="36" t="s">
        <v>226</v>
      </c>
      <c r="E164" s="36" t="s">
        <v>322</v>
      </c>
      <c r="F164" s="35" t="s">
        <v>312</v>
      </c>
      <c r="G164" s="35" t="s">
        <v>323</v>
      </c>
      <c r="H164" s="35" t="s">
        <v>319</v>
      </c>
      <c r="I164" s="47">
        <v>1</v>
      </c>
      <c r="J164" s="34">
        <v>0</v>
      </c>
      <c r="K164" s="47">
        <v>1</v>
      </c>
      <c r="L164" s="53">
        <v>0</v>
      </c>
      <c r="M164" s="53">
        <v>0</v>
      </c>
      <c r="N164" s="53">
        <v>0</v>
      </c>
      <c r="O164" s="53">
        <v>0</v>
      </c>
      <c r="P164" s="53">
        <f t="shared" si="10"/>
        <v>0</v>
      </c>
      <c r="Q164" s="28" t="s">
        <v>82</v>
      </c>
      <c r="R164" s="28" t="s">
        <v>82</v>
      </c>
      <c r="S164" s="28" t="s">
        <v>82</v>
      </c>
      <c r="T164" s="19" t="s">
        <v>70</v>
      </c>
    </row>
    <row r="165" spans="1:20" s="6" customFormat="1" ht="40.5" x14ac:dyDescent="0.3">
      <c r="A165" s="37" t="s">
        <v>642</v>
      </c>
      <c r="B165" s="35" t="s">
        <v>643</v>
      </c>
      <c r="C165" s="35" t="s">
        <v>652</v>
      </c>
      <c r="D165" s="36" t="s">
        <v>226</v>
      </c>
      <c r="E165" s="36" t="s">
        <v>322</v>
      </c>
      <c r="F165" s="35" t="s">
        <v>313</v>
      </c>
      <c r="G165" s="35" t="s">
        <v>324</v>
      </c>
      <c r="H165" s="35" t="s">
        <v>320</v>
      </c>
      <c r="I165" s="47">
        <v>1</v>
      </c>
      <c r="J165" s="34">
        <v>0</v>
      </c>
      <c r="K165" s="47">
        <v>1</v>
      </c>
      <c r="L165" s="53">
        <v>0</v>
      </c>
      <c r="M165" s="53">
        <v>0</v>
      </c>
      <c r="N165" s="53">
        <v>0</v>
      </c>
      <c r="O165" s="53">
        <v>0</v>
      </c>
      <c r="P165" s="53">
        <f t="shared" si="10"/>
        <v>0</v>
      </c>
      <c r="Q165" s="28" t="s">
        <v>82</v>
      </c>
      <c r="R165" s="28" t="s">
        <v>82</v>
      </c>
      <c r="S165" s="28" t="s">
        <v>82</v>
      </c>
      <c r="T165" s="19" t="s">
        <v>70</v>
      </c>
    </row>
    <row r="166" spans="1:20" s="6" customFormat="1" ht="81" x14ac:dyDescent="0.3">
      <c r="A166" s="37" t="s">
        <v>645</v>
      </c>
      <c r="B166" s="37" t="s">
        <v>646</v>
      </c>
      <c r="C166" s="35" t="s">
        <v>649</v>
      </c>
      <c r="D166" s="35" t="s">
        <v>19</v>
      </c>
      <c r="E166" s="36" t="s">
        <v>322</v>
      </c>
      <c r="F166" s="35" t="s">
        <v>314</v>
      </c>
      <c r="G166" s="35" t="s">
        <v>616</v>
      </c>
      <c r="H166" s="35" t="s">
        <v>321</v>
      </c>
      <c r="I166" s="34">
        <v>10</v>
      </c>
      <c r="J166" s="34">
        <v>0</v>
      </c>
      <c r="K166" s="34">
        <v>10</v>
      </c>
      <c r="L166" s="53">
        <v>0</v>
      </c>
      <c r="M166" s="53">
        <v>0</v>
      </c>
      <c r="N166" s="53">
        <v>0</v>
      </c>
      <c r="O166" s="53">
        <v>0</v>
      </c>
      <c r="P166" s="53">
        <f t="shared" si="10"/>
        <v>0</v>
      </c>
      <c r="Q166" s="28" t="s">
        <v>82</v>
      </c>
      <c r="R166" s="28" t="s">
        <v>82</v>
      </c>
      <c r="S166" s="28" t="s">
        <v>82</v>
      </c>
      <c r="T166" s="19" t="s">
        <v>70</v>
      </c>
    </row>
    <row r="167" spans="1:20" s="6" customFormat="1" ht="54" x14ac:dyDescent="0.3">
      <c r="A167" s="37" t="s">
        <v>642</v>
      </c>
      <c r="B167" s="37" t="s">
        <v>643</v>
      </c>
      <c r="C167" s="35" t="s">
        <v>650</v>
      </c>
      <c r="D167" s="35" t="s">
        <v>20</v>
      </c>
      <c r="E167" s="36" t="s">
        <v>322</v>
      </c>
      <c r="F167" s="35" t="s">
        <v>43</v>
      </c>
      <c r="G167" s="35" t="s">
        <v>479</v>
      </c>
      <c r="H167" s="35" t="s">
        <v>66</v>
      </c>
      <c r="I167" s="48">
        <f>1247313661.81211*95%</f>
        <v>1184947978.7215044</v>
      </c>
      <c r="J167" s="48">
        <v>0</v>
      </c>
      <c r="K167" s="48">
        <f>1247313661.81211*95%</f>
        <v>1184947978.7215044</v>
      </c>
      <c r="L167" s="53">
        <v>0</v>
      </c>
      <c r="M167" s="53">
        <v>0</v>
      </c>
      <c r="N167" s="53">
        <v>0</v>
      </c>
      <c r="O167" s="53">
        <v>0</v>
      </c>
      <c r="P167" s="53">
        <f t="shared" si="10"/>
        <v>0</v>
      </c>
      <c r="Q167" s="28" t="s">
        <v>82</v>
      </c>
      <c r="R167" s="28" t="s">
        <v>82</v>
      </c>
      <c r="S167" s="28" t="s">
        <v>82</v>
      </c>
      <c r="T167" s="19" t="s">
        <v>70</v>
      </c>
    </row>
    <row r="168" spans="1:20" s="33" customFormat="1" ht="67.5" x14ac:dyDescent="0.3">
      <c r="A168" s="35" t="s">
        <v>640</v>
      </c>
      <c r="B168" s="35" t="s">
        <v>641</v>
      </c>
      <c r="C168" s="35" t="s">
        <v>647</v>
      </c>
      <c r="D168" s="35" t="s">
        <v>18</v>
      </c>
      <c r="E168" s="35" t="s">
        <v>349</v>
      </c>
      <c r="F168" s="35" t="s">
        <v>21</v>
      </c>
      <c r="G168" s="35" t="s">
        <v>496</v>
      </c>
      <c r="H168" s="35" t="s">
        <v>340</v>
      </c>
      <c r="I168" s="30">
        <v>8</v>
      </c>
      <c r="J168" s="30">
        <v>0</v>
      </c>
      <c r="K168" s="30">
        <v>8</v>
      </c>
      <c r="L168" s="52">
        <v>0</v>
      </c>
      <c r="M168" s="52">
        <v>0</v>
      </c>
      <c r="N168" s="52">
        <v>0</v>
      </c>
      <c r="O168" s="52">
        <v>0</v>
      </c>
      <c r="P168" s="52">
        <f t="shared" si="10"/>
        <v>0</v>
      </c>
      <c r="Q168" s="28" t="s">
        <v>82</v>
      </c>
      <c r="R168" s="28" t="s">
        <v>82</v>
      </c>
      <c r="S168" s="28" t="s">
        <v>82</v>
      </c>
      <c r="T168" s="19" t="s">
        <v>70</v>
      </c>
    </row>
    <row r="169" spans="1:20" s="33" customFormat="1" ht="67.5" x14ac:dyDescent="0.3">
      <c r="A169" s="35" t="s">
        <v>640</v>
      </c>
      <c r="B169" s="35" t="s">
        <v>641</v>
      </c>
      <c r="C169" s="35" t="s">
        <v>647</v>
      </c>
      <c r="D169" s="35" t="s">
        <v>18</v>
      </c>
      <c r="E169" s="35" t="s">
        <v>349</v>
      </c>
      <c r="F169" s="35" t="s">
        <v>22</v>
      </c>
      <c r="G169" s="35" t="s">
        <v>497</v>
      </c>
      <c r="H169" s="35" t="s">
        <v>341</v>
      </c>
      <c r="I169" s="30">
        <v>13</v>
      </c>
      <c r="J169" s="30">
        <v>0</v>
      </c>
      <c r="K169" s="30">
        <v>13</v>
      </c>
      <c r="L169" s="52">
        <v>0</v>
      </c>
      <c r="M169" s="52">
        <v>0</v>
      </c>
      <c r="N169" s="52">
        <v>0</v>
      </c>
      <c r="O169" s="52">
        <v>0</v>
      </c>
      <c r="P169" s="52">
        <f t="shared" si="10"/>
        <v>0</v>
      </c>
      <c r="Q169" s="28" t="s">
        <v>82</v>
      </c>
      <c r="R169" s="28" t="s">
        <v>82</v>
      </c>
      <c r="S169" s="28" t="s">
        <v>82</v>
      </c>
      <c r="T169" s="19" t="s">
        <v>70</v>
      </c>
    </row>
    <row r="170" spans="1:20" s="33" customFormat="1" ht="67.5" x14ac:dyDescent="0.3">
      <c r="A170" s="35" t="s">
        <v>640</v>
      </c>
      <c r="B170" s="35" t="s">
        <v>641</v>
      </c>
      <c r="C170" s="35" t="s">
        <v>647</v>
      </c>
      <c r="D170" s="35" t="s">
        <v>18</v>
      </c>
      <c r="E170" s="35" t="s">
        <v>349</v>
      </c>
      <c r="F170" s="35" t="s">
        <v>327</v>
      </c>
      <c r="G170" s="35" t="s">
        <v>498</v>
      </c>
      <c r="H170" s="35" t="s">
        <v>342</v>
      </c>
      <c r="I170" s="30">
        <v>4000</v>
      </c>
      <c r="J170" s="30">
        <v>4000</v>
      </c>
      <c r="K170" s="30">
        <v>0</v>
      </c>
      <c r="L170" s="52">
        <v>0</v>
      </c>
      <c r="M170" s="52">
        <v>0</v>
      </c>
      <c r="N170" s="52">
        <v>449144606.40000004</v>
      </c>
      <c r="O170" s="52">
        <f>3998287121.35999+4362050</f>
        <v>4002649171.3599901</v>
      </c>
      <c r="P170" s="52">
        <f t="shared" si="10"/>
        <v>4451793777.7599897</v>
      </c>
      <c r="Q170" s="28" t="s">
        <v>69</v>
      </c>
      <c r="R170" s="28" t="s">
        <v>351</v>
      </c>
      <c r="S170" s="28" t="s">
        <v>353</v>
      </c>
      <c r="T170" s="19"/>
    </row>
    <row r="171" spans="1:20" s="33" customFormat="1" ht="67.5" x14ac:dyDescent="0.3">
      <c r="A171" s="35" t="s">
        <v>640</v>
      </c>
      <c r="B171" s="35" t="s">
        <v>641</v>
      </c>
      <c r="C171" s="35" t="s">
        <v>647</v>
      </c>
      <c r="D171" s="35" t="s">
        <v>18</v>
      </c>
      <c r="E171" s="35" t="s">
        <v>349</v>
      </c>
      <c r="F171" s="35" t="s">
        <v>327</v>
      </c>
      <c r="G171" s="35" t="s">
        <v>499</v>
      </c>
      <c r="H171" s="35" t="s">
        <v>342</v>
      </c>
      <c r="I171" s="30">
        <v>536</v>
      </c>
      <c r="J171" s="30">
        <v>500</v>
      </c>
      <c r="K171" s="30">
        <v>0</v>
      </c>
      <c r="L171" s="52">
        <v>0</v>
      </c>
      <c r="M171" s="52">
        <v>0</v>
      </c>
      <c r="N171" s="52">
        <f>118068070.4/2</f>
        <v>59034035.200000003</v>
      </c>
      <c r="O171" s="52">
        <f>(815871622*40%)+545256</f>
        <v>326893904.80000001</v>
      </c>
      <c r="P171" s="52">
        <f t="shared" si="10"/>
        <v>385927940</v>
      </c>
      <c r="Q171" s="28" t="s">
        <v>69</v>
      </c>
      <c r="R171" s="28" t="s">
        <v>351</v>
      </c>
      <c r="S171" s="28" t="s">
        <v>353</v>
      </c>
      <c r="T171" s="19"/>
    </row>
    <row r="172" spans="1:20" s="33" customFormat="1" ht="67.5" x14ac:dyDescent="0.3">
      <c r="A172" s="35" t="s">
        <v>640</v>
      </c>
      <c r="B172" s="35" t="s">
        <v>641</v>
      </c>
      <c r="C172" s="35" t="s">
        <v>647</v>
      </c>
      <c r="D172" s="35" t="s">
        <v>18</v>
      </c>
      <c r="E172" s="35" t="s">
        <v>349</v>
      </c>
      <c r="F172" s="35" t="s">
        <v>328</v>
      </c>
      <c r="G172" s="35" t="s">
        <v>500</v>
      </c>
      <c r="H172" s="35" t="s">
        <v>342</v>
      </c>
      <c r="I172" s="30">
        <v>2340</v>
      </c>
      <c r="J172" s="30">
        <v>2340</v>
      </c>
      <c r="K172" s="30">
        <v>0</v>
      </c>
      <c r="L172" s="52">
        <v>0</v>
      </c>
      <c r="M172" s="52">
        <v>0</v>
      </c>
      <c r="N172" s="52">
        <v>257658496.48000002</v>
      </c>
      <c r="O172" s="52">
        <f>3489912164+2551799</f>
        <v>3492463963</v>
      </c>
      <c r="P172" s="52">
        <f t="shared" si="10"/>
        <v>3750122459.48</v>
      </c>
      <c r="Q172" s="28" t="s">
        <v>69</v>
      </c>
      <c r="R172" s="28" t="s">
        <v>351</v>
      </c>
      <c r="S172" s="28" t="s">
        <v>353</v>
      </c>
      <c r="T172" s="19"/>
    </row>
    <row r="173" spans="1:20" s="33" customFormat="1" ht="67.5" x14ac:dyDescent="0.3">
      <c r="A173" s="35" t="s">
        <v>640</v>
      </c>
      <c r="B173" s="35" t="s">
        <v>641</v>
      </c>
      <c r="C173" s="35" t="s">
        <v>647</v>
      </c>
      <c r="D173" s="35" t="s">
        <v>18</v>
      </c>
      <c r="E173" s="35" t="s">
        <v>349</v>
      </c>
      <c r="F173" s="35" t="s">
        <v>328</v>
      </c>
      <c r="G173" s="35" t="s">
        <v>501</v>
      </c>
      <c r="H173" s="35" t="s">
        <v>342</v>
      </c>
      <c r="I173" s="30">
        <v>660</v>
      </c>
      <c r="J173" s="30">
        <v>660</v>
      </c>
      <c r="K173" s="30">
        <v>0</v>
      </c>
      <c r="L173" s="52">
        <v>0</v>
      </c>
      <c r="M173" s="52">
        <v>0</v>
      </c>
      <c r="N173" s="52">
        <f>118068070.4/2</f>
        <v>59034035.200000003</v>
      </c>
      <c r="O173" s="52">
        <f>(815871622*60%)+719738</f>
        <v>490242711.19999999</v>
      </c>
      <c r="P173" s="52">
        <f t="shared" si="10"/>
        <v>549276746.39999998</v>
      </c>
      <c r="Q173" s="28" t="s">
        <v>69</v>
      </c>
      <c r="R173" s="28" t="s">
        <v>351</v>
      </c>
      <c r="S173" s="28" t="s">
        <v>353</v>
      </c>
      <c r="T173" s="19"/>
    </row>
    <row r="174" spans="1:20" s="33" customFormat="1" ht="67.5" x14ac:dyDescent="0.3">
      <c r="A174" s="35" t="s">
        <v>640</v>
      </c>
      <c r="B174" s="35" t="s">
        <v>641</v>
      </c>
      <c r="C174" s="35" t="s">
        <v>647</v>
      </c>
      <c r="D174" s="35" t="s">
        <v>18</v>
      </c>
      <c r="E174" s="35" t="s">
        <v>349</v>
      </c>
      <c r="F174" s="35" t="s">
        <v>329</v>
      </c>
      <c r="G174" s="35" t="s">
        <v>502</v>
      </c>
      <c r="H174" s="35" t="s">
        <v>342</v>
      </c>
      <c r="I174" s="30">
        <v>400</v>
      </c>
      <c r="J174" s="30">
        <v>400</v>
      </c>
      <c r="K174" s="30">
        <v>0</v>
      </c>
      <c r="L174" s="52">
        <v>0</v>
      </c>
      <c r="M174" s="52">
        <v>0</v>
      </c>
      <c r="N174" s="52">
        <v>35549656.799999997</v>
      </c>
      <c r="O174" s="52">
        <f>272830192+436205</f>
        <v>273266397</v>
      </c>
      <c r="P174" s="52">
        <f t="shared" si="10"/>
        <v>308816053.80000001</v>
      </c>
      <c r="Q174" s="28" t="s">
        <v>69</v>
      </c>
      <c r="R174" s="28" t="s">
        <v>351</v>
      </c>
      <c r="S174" s="28" t="s">
        <v>353</v>
      </c>
      <c r="T174" s="19"/>
    </row>
    <row r="175" spans="1:20" s="33" customFormat="1" ht="67.5" x14ac:dyDescent="0.3">
      <c r="A175" s="35" t="s">
        <v>640</v>
      </c>
      <c r="B175" s="35" t="s">
        <v>641</v>
      </c>
      <c r="C175" s="35" t="s">
        <v>647</v>
      </c>
      <c r="D175" s="35" t="s">
        <v>18</v>
      </c>
      <c r="E175" s="35" t="s">
        <v>349</v>
      </c>
      <c r="F175" s="35" t="s">
        <v>330</v>
      </c>
      <c r="G175" s="35" t="s">
        <v>503</v>
      </c>
      <c r="H175" s="35" t="s">
        <v>342</v>
      </c>
      <c r="I175" s="30">
        <v>450</v>
      </c>
      <c r="J175" s="30">
        <v>450</v>
      </c>
      <c r="K175" s="30">
        <v>0</v>
      </c>
      <c r="L175" s="52">
        <v>0</v>
      </c>
      <c r="M175" s="52">
        <v>0</v>
      </c>
      <c r="N175" s="52">
        <v>67739281.679999992</v>
      </c>
      <c r="O175" s="52">
        <f>887795479+490731</f>
        <v>888286210</v>
      </c>
      <c r="P175" s="52">
        <f t="shared" si="10"/>
        <v>956025491.67999995</v>
      </c>
      <c r="Q175" s="28" t="s">
        <v>69</v>
      </c>
      <c r="R175" s="28" t="s">
        <v>351</v>
      </c>
      <c r="S175" s="28" t="s">
        <v>353</v>
      </c>
      <c r="T175" s="19"/>
    </row>
    <row r="176" spans="1:20" s="33" customFormat="1" ht="81" x14ac:dyDescent="0.3">
      <c r="A176" s="35" t="s">
        <v>640</v>
      </c>
      <c r="B176" s="35" t="s">
        <v>641</v>
      </c>
      <c r="C176" s="35" t="s">
        <v>647</v>
      </c>
      <c r="D176" s="35" t="s">
        <v>18</v>
      </c>
      <c r="E176" s="35" t="s">
        <v>349</v>
      </c>
      <c r="F176" s="35" t="s">
        <v>331</v>
      </c>
      <c r="G176" s="35" t="s">
        <v>504</v>
      </c>
      <c r="H176" s="35" t="s">
        <v>342</v>
      </c>
      <c r="I176" s="30">
        <v>500</v>
      </c>
      <c r="J176" s="30">
        <v>500</v>
      </c>
      <c r="K176" s="30">
        <v>0</v>
      </c>
      <c r="L176" s="52">
        <v>0</v>
      </c>
      <c r="M176" s="52">
        <v>0</v>
      </c>
      <c r="N176" s="52">
        <v>142278568.88</v>
      </c>
      <c r="O176" s="52">
        <f>2362374168+763359</f>
        <v>2363137527</v>
      </c>
      <c r="P176" s="52">
        <f t="shared" si="10"/>
        <v>2505416095.8800001</v>
      </c>
      <c r="Q176" s="28" t="s">
        <v>69</v>
      </c>
      <c r="R176" s="28" t="s">
        <v>351</v>
      </c>
      <c r="S176" s="28" t="s">
        <v>353</v>
      </c>
      <c r="T176" s="19"/>
    </row>
    <row r="177" spans="1:20" s="33" customFormat="1" ht="67.5" x14ac:dyDescent="0.3">
      <c r="A177" s="35" t="s">
        <v>640</v>
      </c>
      <c r="B177" s="35" t="s">
        <v>641</v>
      </c>
      <c r="C177" s="35" t="s">
        <v>647</v>
      </c>
      <c r="D177" s="35" t="s">
        <v>18</v>
      </c>
      <c r="E177" s="35" t="s">
        <v>349</v>
      </c>
      <c r="F177" s="35" t="s">
        <v>332</v>
      </c>
      <c r="G177" s="35" t="s">
        <v>505</v>
      </c>
      <c r="H177" s="35" t="s">
        <v>342</v>
      </c>
      <c r="I177" s="30">
        <v>120</v>
      </c>
      <c r="J177" s="30">
        <v>120</v>
      </c>
      <c r="K177" s="30">
        <v>0</v>
      </c>
      <c r="L177" s="52">
        <v>0</v>
      </c>
      <c r="M177" s="52">
        <v>0</v>
      </c>
      <c r="N177" s="52">
        <v>0</v>
      </c>
      <c r="O177" s="52">
        <f>1440152500+130862</f>
        <v>1440283362</v>
      </c>
      <c r="P177" s="52">
        <f t="shared" si="10"/>
        <v>1440283362</v>
      </c>
      <c r="Q177" s="28" t="s">
        <v>69</v>
      </c>
      <c r="R177" s="28" t="s">
        <v>351</v>
      </c>
      <c r="S177" s="28" t="s">
        <v>353</v>
      </c>
      <c r="T177" s="19"/>
    </row>
    <row r="178" spans="1:20" s="33" customFormat="1" ht="67.5" x14ac:dyDescent="0.3">
      <c r="A178" s="35" t="s">
        <v>640</v>
      </c>
      <c r="B178" s="35" t="s">
        <v>641</v>
      </c>
      <c r="C178" s="35" t="s">
        <v>647</v>
      </c>
      <c r="D178" s="35" t="s">
        <v>18</v>
      </c>
      <c r="E178" s="35" t="s">
        <v>349</v>
      </c>
      <c r="F178" s="35" t="s">
        <v>333</v>
      </c>
      <c r="G178" s="35" t="s">
        <v>506</v>
      </c>
      <c r="H178" s="35" t="s">
        <v>342</v>
      </c>
      <c r="I178" s="30">
        <v>650</v>
      </c>
      <c r="J178" s="30">
        <v>650</v>
      </c>
      <c r="K178" s="30">
        <v>0</v>
      </c>
      <c r="L178" s="52">
        <v>0</v>
      </c>
      <c r="M178" s="52">
        <v>0</v>
      </c>
      <c r="N178" s="52">
        <v>207734609.59999999</v>
      </c>
      <c r="O178" s="52">
        <v>1323774704.8000097</v>
      </c>
      <c r="P178" s="52">
        <f t="shared" si="10"/>
        <v>1531509314.4000096</v>
      </c>
      <c r="Q178" s="28" t="s">
        <v>69</v>
      </c>
      <c r="R178" s="28" t="s">
        <v>351</v>
      </c>
      <c r="S178" s="28" t="s">
        <v>353</v>
      </c>
      <c r="T178" s="19"/>
    </row>
    <row r="179" spans="1:20" s="33" customFormat="1" ht="67.5" x14ac:dyDescent="0.3">
      <c r="A179" s="35" t="s">
        <v>640</v>
      </c>
      <c r="B179" s="35" t="s">
        <v>641</v>
      </c>
      <c r="C179" s="35" t="s">
        <v>647</v>
      </c>
      <c r="D179" s="35" t="s">
        <v>18</v>
      </c>
      <c r="E179" s="35" t="s">
        <v>349</v>
      </c>
      <c r="F179" s="35" t="s">
        <v>333</v>
      </c>
      <c r="G179" s="35" t="s">
        <v>507</v>
      </c>
      <c r="H179" s="35" t="s">
        <v>342</v>
      </c>
      <c r="I179" s="30">
        <v>100</v>
      </c>
      <c r="J179" s="30">
        <v>0</v>
      </c>
      <c r="K179" s="30">
        <v>100</v>
      </c>
      <c r="L179" s="52">
        <v>0</v>
      </c>
      <c r="M179" s="52">
        <v>0</v>
      </c>
      <c r="N179" s="52">
        <v>0</v>
      </c>
      <c r="O179" s="52">
        <v>0</v>
      </c>
      <c r="P179" s="52">
        <f t="shared" si="10"/>
        <v>0</v>
      </c>
      <c r="Q179" s="28" t="s">
        <v>82</v>
      </c>
      <c r="R179" s="28" t="s">
        <v>82</v>
      </c>
      <c r="S179" s="28" t="s">
        <v>82</v>
      </c>
      <c r="T179" s="19"/>
    </row>
    <row r="180" spans="1:20" s="33" customFormat="1" ht="67.5" x14ac:dyDescent="0.3">
      <c r="A180" s="35" t="s">
        <v>640</v>
      </c>
      <c r="B180" s="35" t="s">
        <v>641</v>
      </c>
      <c r="C180" s="35" t="s">
        <v>647</v>
      </c>
      <c r="D180" s="35" t="s">
        <v>18</v>
      </c>
      <c r="E180" s="35" t="s">
        <v>349</v>
      </c>
      <c r="F180" s="35" t="s">
        <v>334</v>
      </c>
      <c r="G180" s="35" t="s">
        <v>508</v>
      </c>
      <c r="H180" s="35" t="s">
        <v>343</v>
      </c>
      <c r="I180" s="30">
        <v>3</v>
      </c>
      <c r="J180" s="30">
        <v>3</v>
      </c>
      <c r="K180" s="30">
        <v>0</v>
      </c>
      <c r="L180" s="52">
        <v>0</v>
      </c>
      <c r="M180" s="52">
        <v>0</v>
      </c>
      <c r="N180" s="52">
        <v>0</v>
      </c>
      <c r="O180" s="52">
        <v>30000000</v>
      </c>
      <c r="P180" s="52">
        <f>L180+N180+O180</f>
        <v>30000000</v>
      </c>
      <c r="Q180" s="28" t="s">
        <v>69</v>
      </c>
      <c r="R180" s="28" t="s">
        <v>351</v>
      </c>
      <c r="S180" s="28" t="s">
        <v>350</v>
      </c>
      <c r="T180" s="19"/>
    </row>
    <row r="181" spans="1:20" s="33" customFormat="1" ht="81" x14ac:dyDescent="0.3">
      <c r="A181" s="35" t="s">
        <v>640</v>
      </c>
      <c r="B181" s="35" t="s">
        <v>641</v>
      </c>
      <c r="C181" s="35" t="s">
        <v>647</v>
      </c>
      <c r="D181" s="35" t="s">
        <v>18</v>
      </c>
      <c r="E181" s="35" t="s">
        <v>349</v>
      </c>
      <c r="F181" s="35" t="s">
        <v>335</v>
      </c>
      <c r="G181" s="35" t="s">
        <v>509</v>
      </c>
      <c r="H181" s="35" t="s">
        <v>344</v>
      </c>
      <c r="I181" s="30">
        <v>45</v>
      </c>
      <c r="J181" s="30">
        <v>45</v>
      </c>
      <c r="K181" s="30">
        <v>0</v>
      </c>
      <c r="L181" s="52">
        <v>0</v>
      </c>
      <c r="M181" s="52">
        <v>0</v>
      </c>
      <c r="N181" s="52">
        <v>0</v>
      </c>
      <c r="O181" s="52">
        <v>97000000</v>
      </c>
      <c r="P181" s="52">
        <f t="shared" si="10"/>
        <v>97000000</v>
      </c>
      <c r="Q181" s="28" t="s">
        <v>69</v>
      </c>
      <c r="R181" s="28" t="s">
        <v>351</v>
      </c>
      <c r="S181" s="28" t="s">
        <v>352</v>
      </c>
      <c r="T181" s="19"/>
    </row>
    <row r="182" spans="1:20" s="33" customFormat="1" ht="67.5" x14ac:dyDescent="0.3">
      <c r="A182" s="35" t="s">
        <v>640</v>
      </c>
      <c r="B182" s="35" t="s">
        <v>641</v>
      </c>
      <c r="C182" s="35" t="s">
        <v>647</v>
      </c>
      <c r="D182" s="35" t="s">
        <v>18</v>
      </c>
      <c r="E182" s="35" t="s">
        <v>349</v>
      </c>
      <c r="F182" s="35" t="s">
        <v>336</v>
      </c>
      <c r="G182" s="35" t="s">
        <v>510</v>
      </c>
      <c r="H182" s="35" t="s">
        <v>345</v>
      </c>
      <c r="I182" s="30">
        <v>11</v>
      </c>
      <c r="J182" s="30">
        <v>11</v>
      </c>
      <c r="K182" s="30">
        <v>0</v>
      </c>
      <c r="L182" s="52">
        <v>0</v>
      </c>
      <c r="M182" s="52">
        <v>0</v>
      </c>
      <c r="N182" s="52">
        <v>76664761.599999994</v>
      </c>
      <c r="O182" s="52">
        <v>50000000</v>
      </c>
      <c r="P182" s="52">
        <f t="shared" si="10"/>
        <v>126664761.59999999</v>
      </c>
      <c r="Q182" s="28" t="s">
        <v>69</v>
      </c>
      <c r="R182" s="28" t="s">
        <v>351</v>
      </c>
      <c r="S182" s="28" t="s">
        <v>353</v>
      </c>
      <c r="T182" s="19"/>
    </row>
    <row r="183" spans="1:20" s="33" customFormat="1" ht="67.5" x14ac:dyDescent="0.3">
      <c r="A183" s="35" t="s">
        <v>640</v>
      </c>
      <c r="B183" s="35" t="s">
        <v>641</v>
      </c>
      <c r="C183" s="35" t="s">
        <v>647</v>
      </c>
      <c r="D183" s="35" t="s">
        <v>18</v>
      </c>
      <c r="E183" s="35" t="s">
        <v>349</v>
      </c>
      <c r="F183" s="35" t="s">
        <v>337</v>
      </c>
      <c r="G183" s="35" t="s">
        <v>511</v>
      </c>
      <c r="H183" s="35" t="s">
        <v>346</v>
      </c>
      <c r="I183" s="30">
        <v>16</v>
      </c>
      <c r="J183" s="30">
        <v>16</v>
      </c>
      <c r="K183" s="30">
        <v>0</v>
      </c>
      <c r="L183" s="52">
        <v>0</v>
      </c>
      <c r="M183" s="52">
        <v>0</v>
      </c>
      <c r="N183" s="52">
        <v>0</v>
      </c>
      <c r="O183" s="52">
        <v>113500000</v>
      </c>
      <c r="P183" s="52">
        <f t="shared" si="10"/>
        <v>113500000</v>
      </c>
      <c r="Q183" s="28" t="s">
        <v>69</v>
      </c>
      <c r="R183" s="28" t="s">
        <v>351</v>
      </c>
      <c r="S183" s="28" t="s">
        <v>353</v>
      </c>
      <c r="T183" s="19"/>
    </row>
    <row r="184" spans="1:20" s="33" customFormat="1" ht="67.5" x14ac:dyDescent="0.3">
      <c r="A184" s="35" t="s">
        <v>640</v>
      </c>
      <c r="B184" s="35" t="s">
        <v>641</v>
      </c>
      <c r="C184" s="35" t="s">
        <v>647</v>
      </c>
      <c r="D184" s="35" t="s">
        <v>18</v>
      </c>
      <c r="E184" s="35" t="s">
        <v>349</v>
      </c>
      <c r="F184" s="35" t="s">
        <v>338</v>
      </c>
      <c r="G184" s="35" t="s">
        <v>512</v>
      </c>
      <c r="H184" s="35" t="s">
        <v>347</v>
      </c>
      <c r="I184" s="30">
        <v>132</v>
      </c>
      <c r="J184" s="30">
        <v>0</v>
      </c>
      <c r="K184" s="30">
        <v>132</v>
      </c>
      <c r="L184" s="52">
        <v>0</v>
      </c>
      <c r="M184" s="52">
        <v>0</v>
      </c>
      <c r="N184" s="52">
        <v>0</v>
      </c>
      <c r="O184" s="52">
        <v>0</v>
      </c>
      <c r="P184" s="52">
        <f t="shared" si="10"/>
        <v>0</v>
      </c>
      <c r="Q184" s="28" t="s">
        <v>82</v>
      </c>
      <c r="R184" s="28" t="s">
        <v>82</v>
      </c>
      <c r="S184" s="28" t="s">
        <v>82</v>
      </c>
      <c r="T184" s="19"/>
    </row>
    <row r="185" spans="1:20" s="33" customFormat="1" ht="67.5" x14ac:dyDescent="0.3">
      <c r="A185" s="35" t="s">
        <v>640</v>
      </c>
      <c r="B185" s="35" t="s">
        <v>641</v>
      </c>
      <c r="C185" s="35" t="s">
        <v>647</v>
      </c>
      <c r="D185" s="35" t="s">
        <v>18</v>
      </c>
      <c r="E185" s="35" t="s">
        <v>349</v>
      </c>
      <c r="F185" s="35" t="s">
        <v>339</v>
      </c>
      <c r="G185" s="35" t="s">
        <v>513</v>
      </c>
      <c r="H185" s="35" t="s">
        <v>348</v>
      </c>
      <c r="I185" s="30">
        <v>1</v>
      </c>
      <c r="J185" s="30">
        <v>1</v>
      </c>
      <c r="K185" s="30">
        <v>0</v>
      </c>
      <c r="L185" s="52">
        <v>0</v>
      </c>
      <c r="M185" s="52">
        <v>0</v>
      </c>
      <c r="N185" s="52">
        <v>0</v>
      </c>
      <c r="O185" s="52">
        <v>5000000</v>
      </c>
      <c r="P185" s="52">
        <f t="shared" si="10"/>
        <v>5000000</v>
      </c>
      <c r="Q185" s="28" t="s">
        <v>69</v>
      </c>
      <c r="R185" s="28" t="s">
        <v>351</v>
      </c>
      <c r="S185" s="28" t="s">
        <v>350</v>
      </c>
      <c r="T185" s="19"/>
    </row>
    <row r="186" spans="1:20" s="6" customFormat="1" ht="54" x14ac:dyDescent="0.3">
      <c r="A186" s="37" t="s">
        <v>642</v>
      </c>
      <c r="B186" s="37" t="s">
        <v>643</v>
      </c>
      <c r="C186" s="35" t="s">
        <v>650</v>
      </c>
      <c r="D186" s="36" t="s">
        <v>20</v>
      </c>
      <c r="E186" s="36" t="s">
        <v>349</v>
      </c>
      <c r="F186" s="35" t="s">
        <v>43</v>
      </c>
      <c r="G186" s="35" t="s">
        <v>479</v>
      </c>
      <c r="H186" s="35" t="s">
        <v>66</v>
      </c>
      <c r="I186" s="49">
        <v>15438769202.849997</v>
      </c>
      <c r="J186" s="49">
        <v>0</v>
      </c>
      <c r="K186" s="49">
        <v>15438769202.849997</v>
      </c>
      <c r="L186" s="53">
        <v>0</v>
      </c>
      <c r="M186" s="53">
        <v>0</v>
      </c>
      <c r="N186" s="53">
        <v>0</v>
      </c>
      <c r="O186" s="53">
        <v>0</v>
      </c>
      <c r="P186" s="53">
        <f t="shared" si="10"/>
        <v>0</v>
      </c>
      <c r="Q186" s="28" t="s">
        <v>82</v>
      </c>
      <c r="R186" s="28" t="s">
        <v>82</v>
      </c>
      <c r="S186" s="28" t="s">
        <v>82</v>
      </c>
      <c r="T186" s="19"/>
    </row>
    <row r="187" spans="1:20" s="33" customFormat="1" ht="67.5" x14ac:dyDescent="0.3">
      <c r="A187" s="35" t="s">
        <v>640</v>
      </c>
      <c r="B187" s="35" t="s">
        <v>641</v>
      </c>
      <c r="C187" s="35" t="s">
        <v>648</v>
      </c>
      <c r="D187" s="35" t="s">
        <v>18</v>
      </c>
      <c r="E187" s="35" t="s">
        <v>359</v>
      </c>
      <c r="F187" s="35" t="s">
        <v>354</v>
      </c>
      <c r="G187" s="35" t="s">
        <v>514</v>
      </c>
      <c r="H187" s="35" t="s">
        <v>360</v>
      </c>
      <c r="I187" s="30">
        <v>10</v>
      </c>
      <c r="J187" s="30">
        <v>0</v>
      </c>
      <c r="K187" s="30">
        <v>10</v>
      </c>
      <c r="L187" s="52">
        <v>0</v>
      </c>
      <c r="M187" s="52">
        <v>0</v>
      </c>
      <c r="N187" s="52">
        <v>0</v>
      </c>
      <c r="O187" s="52">
        <v>0</v>
      </c>
      <c r="P187" s="52">
        <f t="shared" si="10"/>
        <v>0</v>
      </c>
      <c r="Q187" s="28" t="s">
        <v>82</v>
      </c>
      <c r="R187" s="28" t="s">
        <v>82</v>
      </c>
      <c r="S187" s="28" t="s">
        <v>82</v>
      </c>
      <c r="T187" s="19"/>
    </row>
    <row r="188" spans="1:20" s="33" customFormat="1" ht="81" x14ac:dyDescent="0.3">
      <c r="A188" s="35" t="s">
        <v>640</v>
      </c>
      <c r="B188" s="35" t="s">
        <v>641</v>
      </c>
      <c r="C188" s="35" t="s">
        <v>648</v>
      </c>
      <c r="D188" s="35" t="s">
        <v>18</v>
      </c>
      <c r="E188" s="35" t="s">
        <v>359</v>
      </c>
      <c r="F188" s="35" t="s">
        <v>355</v>
      </c>
      <c r="G188" s="35" t="s">
        <v>515</v>
      </c>
      <c r="H188" s="35" t="s">
        <v>361</v>
      </c>
      <c r="I188" s="30">
        <v>10</v>
      </c>
      <c r="J188" s="30">
        <v>0</v>
      </c>
      <c r="K188" s="30">
        <v>10</v>
      </c>
      <c r="L188" s="52">
        <v>0</v>
      </c>
      <c r="M188" s="52">
        <v>0</v>
      </c>
      <c r="N188" s="52">
        <v>0</v>
      </c>
      <c r="O188" s="52">
        <v>0</v>
      </c>
      <c r="P188" s="52">
        <f t="shared" si="10"/>
        <v>0</v>
      </c>
      <c r="Q188" s="28" t="s">
        <v>82</v>
      </c>
      <c r="R188" s="28" t="s">
        <v>82</v>
      </c>
      <c r="S188" s="28" t="s">
        <v>82</v>
      </c>
      <c r="T188" s="19"/>
    </row>
    <row r="189" spans="1:20" s="33" customFormat="1" ht="67.5" x14ac:dyDescent="0.3">
      <c r="A189" s="35" t="s">
        <v>640</v>
      </c>
      <c r="B189" s="35" t="s">
        <v>641</v>
      </c>
      <c r="C189" s="35" t="s">
        <v>648</v>
      </c>
      <c r="D189" s="35" t="s">
        <v>18</v>
      </c>
      <c r="E189" s="35" t="s">
        <v>359</v>
      </c>
      <c r="F189" s="35" t="s">
        <v>356</v>
      </c>
      <c r="G189" s="35" t="s">
        <v>516</v>
      </c>
      <c r="H189" s="35" t="s">
        <v>362</v>
      </c>
      <c r="I189" s="30">
        <v>8</v>
      </c>
      <c r="J189" s="30">
        <v>0</v>
      </c>
      <c r="K189" s="30">
        <v>8</v>
      </c>
      <c r="L189" s="52">
        <v>0</v>
      </c>
      <c r="M189" s="52">
        <v>0</v>
      </c>
      <c r="N189" s="52">
        <v>0</v>
      </c>
      <c r="O189" s="52">
        <v>0</v>
      </c>
      <c r="P189" s="52">
        <f t="shared" si="10"/>
        <v>0</v>
      </c>
      <c r="Q189" s="28" t="s">
        <v>82</v>
      </c>
      <c r="R189" s="28" t="s">
        <v>82</v>
      </c>
      <c r="S189" s="28" t="s">
        <v>82</v>
      </c>
      <c r="T189" s="19"/>
    </row>
    <row r="190" spans="1:20" s="33" customFormat="1" ht="81" x14ac:dyDescent="0.3">
      <c r="A190" s="35" t="s">
        <v>640</v>
      </c>
      <c r="B190" s="35" t="s">
        <v>641</v>
      </c>
      <c r="C190" s="35" t="s">
        <v>648</v>
      </c>
      <c r="D190" s="35" t="s">
        <v>18</v>
      </c>
      <c r="E190" s="35" t="s">
        <v>359</v>
      </c>
      <c r="F190" s="35" t="s">
        <v>357</v>
      </c>
      <c r="G190" s="35" t="s">
        <v>517</v>
      </c>
      <c r="H190" s="35" t="s">
        <v>363</v>
      </c>
      <c r="I190" s="30">
        <v>6</v>
      </c>
      <c r="J190" s="30">
        <v>0</v>
      </c>
      <c r="K190" s="30">
        <v>6</v>
      </c>
      <c r="L190" s="52">
        <v>0</v>
      </c>
      <c r="M190" s="52">
        <v>0</v>
      </c>
      <c r="N190" s="52">
        <v>0</v>
      </c>
      <c r="O190" s="52">
        <v>0</v>
      </c>
      <c r="P190" s="52">
        <f t="shared" si="10"/>
        <v>0</v>
      </c>
      <c r="Q190" s="28" t="s">
        <v>82</v>
      </c>
      <c r="R190" s="28" t="s">
        <v>82</v>
      </c>
      <c r="S190" s="28" t="s">
        <v>82</v>
      </c>
      <c r="T190" s="19"/>
    </row>
    <row r="191" spans="1:20" s="6" customFormat="1" ht="81" x14ac:dyDescent="0.3">
      <c r="A191" s="37" t="s">
        <v>645</v>
      </c>
      <c r="B191" s="37" t="s">
        <v>646</v>
      </c>
      <c r="C191" s="35" t="s">
        <v>649</v>
      </c>
      <c r="D191" s="35" t="s">
        <v>19</v>
      </c>
      <c r="E191" s="36" t="s">
        <v>359</v>
      </c>
      <c r="F191" s="35" t="s">
        <v>42</v>
      </c>
      <c r="G191" s="35" t="s">
        <v>518</v>
      </c>
      <c r="H191" s="35" t="s">
        <v>364</v>
      </c>
      <c r="I191" s="34">
        <v>2</v>
      </c>
      <c r="J191" s="34">
        <v>0</v>
      </c>
      <c r="K191" s="34">
        <v>2</v>
      </c>
      <c r="L191" s="53">
        <v>0</v>
      </c>
      <c r="M191" s="53">
        <v>0</v>
      </c>
      <c r="N191" s="53">
        <v>0</v>
      </c>
      <c r="O191" s="53">
        <v>0</v>
      </c>
      <c r="P191" s="53">
        <f t="shared" si="10"/>
        <v>0</v>
      </c>
      <c r="Q191" s="28" t="s">
        <v>82</v>
      </c>
      <c r="R191" s="28" t="s">
        <v>82</v>
      </c>
      <c r="S191" s="28" t="s">
        <v>82</v>
      </c>
      <c r="T191" s="19"/>
    </row>
    <row r="192" spans="1:20" s="33" customFormat="1" ht="108" x14ac:dyDescent="0.3">
      <c r="A192" s="35" t="s">
        <v>640</v>
      </c>
      <c r="B192" s="35" t="s">
        <v>641</v>
      </c>
      <c r="C192" s="35" t="s">
        <v>647</v>
      </c>
      <c r="D192" s="35" t="s">
        <v>18</v>
      </c>
      <c r="E192" s="35" t="s">
        <v>359</v>
      </c>
      <c r="F192" s="35" t="s">
        <v>358</v>
      </c>
      <c r="G192" s="35" t="s">
        <v>519</v>
      </c>
      <c r="H192" s="35" t="s">
        <v>365</v>
      </c>
      <c r="I192" s="40">
        <v>0.9</v>
      </c>
      <c r="J192" s="30">
        <v>0</v>
      </c>
      <c r="K192" s="40">
        <v>0.9</v>
      </c>
      <c r="L192" s="52">
        <v>0</v>
      </c>
      <c r="M192" s="52">
        <v>0</v>
      </c>
      <c r="N192" s="52">
        <v>200666666.66666666</v>
      </c>
      <c r="O192" s="52">
        <v>0</v>
      </c>
      <c r="P192" s="52">
        <f t="shared" si="10"/>
        <v>200666666.66666666</v>
      </c>
      <c r="Q192" s="28" t="s">
        <v>69</v>
      </c>
      <c r="R192" s="28" t="s">
        <v>104</v>
      </c>
      <c r="S192" s="28" t="s">
        <v>78</v>
      </c>
      <c r="T192" s="19"/>
    </row>
    <row r="193" spans="1:20" s="6" customFormat="1" ht="40.5" x14ac:dyDescent="0.3">
      <c r="A193" s="37" t="s">
        <v>642</v>
      </c>
      <c r="B193" s="37" t="s">
        <v>643</v>
      </c>
      <c r="C193" s="35" t="s">
        <v>650</v>
      </c>
      <c r="D193" s="36" t="s">
        <v>20</v>
      </c>
      <c r="E193" s="36" t="s">
        <v>359</v>
      </c>
      <c r="F193" s="35" t="s">
        <v>43</v>
      </c>
      <c r="G193" s="35" t="s">
        <v>479</v>
      </c>
      <c r="H193" s="35" t="s">
        <v>366</v>
      </c>
      <c r="I193" s="48">
        <v>190633333.33333331</v>
      </c>
      <c r="J193" s="48">
        <v>0</v>
      </c>
      <c r="K193" s="48">
        <v>190633333.33333331</v>
      </c>
      <c r="L193" s="53">
        <v>0</v>
      </c>
      <c r="M193" s="53">
        <v>0</v>
      </c>
      <c r="N193" s="53">
        <v>0</v>
      </c>
      <c r="O193" s="53">
        <v>0</v>
      </c>
      <c r="P193" s="53">
        <f t="shared" si="10"/>
        <v>0</v>
      </c>
      <c r="Q193" s="28" t="s">
        <v>82</v>
      </c>
      <c r="R193" s="28" t="s">
        <v>82</v>
      </c>
      <c r="S193" s="28" t="s">
        <v>82</v>
      </c>
      <c r="T193" s="19"/>
    </row>
    <row r="194" spans="1:20" s="6" customFormat="1" ht="81" x14ac:dyDescent="0.3">
      <c r="A194" s="37" t="s">
        <v>644</v>
      </c>
      <c r="B194" s="35" t="s">
        <v>643</v>
      </c>
      <c r="C194" s="35" t="s">
        <v>656</v>
      </c>
      <c r="D194" s="35" t="s">
        <v>384</v>
      </c>
      <c r="E194" s="36" t="s">
        <v>367</v>
      </c>
      <c r="F194" s="35" t="s">
        <v>368</v>
      </c>
      <c r="G194" s="35" t="s">
        <v>462</v>
      </c>
      <c r="H194" s="35" t="s">
        <v>388</v>
      </c>
      <c r="I194" s="38">
        <v>8</v>
      </c>
      <c r="J194" s="34">
        <v>0</v>
      </c>
      <c r="K194" s="38">
        <v>8</v>
      </c>
      <c r="L194" s="53">
        <v>0</v>
      </c>
      <c r="M194" s="53">
        <v>0</v>
      </c>
      <c r="N194" s="53">
        <v>0</v>
      </c>
      <c r="O194" s="53">
        <v>0</v>
      </c>
      <c r="P194" s="53">
        <f t="shared" si="10"/>
        <v>0</v>
      </c>
      <c r="Q194" s="28" t="s">
        <v>82</v>
      </c>
      <c r="R194" s="28" t="s">
        <v>82</v>
      </c>
      <c r="S194" s="28" t="s">
        <v>82</v>
      </c>
      <c r="T194" s="19"/>
    </row>
    <row r="195" spans="1:20" s="6" customFormat="1" ht="81" x14ac:dyDescent="0.3">
      <c r="A195" s="37" t="s">
        <v>644</v>
      </c>
      <c r="B195" s="35" t="s">
        <v>643</v>
      </c>
      <c r="C195" s="35" t="s">
        <v>656</v>
      </c>
      <c r="D195" s="35" t="s">
        <v>384</v>
      </c>
      <c r="E195" s="36" t="s">
        <v>367</v>
      </c>
      <c r="F195" s="35" t="s">
        <v>369</v>
      </c>
      <c r="G195" s="35" t="s">
        <v>463</v>
      </c>
      <c r="H195" s="35" t="s">
        <v>389</v>
      </c>
      <c r="I195" s="38">
        <v>200</v>
      </c>
      <c r="J195" s="34">
        <v>0</v>
      </c>
      <c r="K195" s="38">
        <v>200</v>
      </c>
      <c r="L195" s="53">
        <v>0</v>
      </c>
      <c r="M195" s="53">
        <v>0</v>
      </c>
      <c r="N195" s="53">
        <v>0</v>
      </c>
      <c r="O195" s="53">
        <v>265898000.21900001</v>
      </c>
      <c r="P195" s="53">
        <f t="shared" si="10"/>
        <v>265898000.21900001</v>
      </c>
      <c r="Q195" s="28" t="s">
        <v>408</v>
      </c>
      <c r="R195" s="28" t="s">
        <v>407</v>
      </c>
      <c r="S195" s="28" t="s">
        <v>406</v>
      </c>
      <c r="T195" s="19"/>
    </row>
    <row r="196" spans="1:20" s="6" customFormat="1" ht="94.5" x14ac:dyDescent="0.3">
      <c r="A196" s="37" t="s">
        <v>644</v>
      </c>
      <c r="B196" s="35" t="s">
        <v>643</v>
      </c>
      <c r="C196" s="35" t="s">
        <v>656</v>
      </c>
      <c r="D196" s="35" t="s">
        <v>384</v>
      </c>
      <c r="E196" s="36" t="s">
        <v>367</v>
      </c>
      <c r="F196" s="35" t="s">
        <v>370</v>
      </c>
      <c r="G196" s="35" t="s">
        <v>464</v>
      </c>
      <c r="H196" s="35" t="s">
        <v>390</v>
      </c>
      <c r="I196" s="38">
        <v>490</v>
      </c>
      <c r="J196" s="34">
        <v>0</v>
      </c>
      <c r="K196" s="38">
        <v>490</v>
      </c>
      <c r="L196" s="53">
        <v>0</v>
      </c>
      <c r="M196" s="53">
        <v>0</v>
      </c>
      <c r="N196" s="53">
        <v>29744381.266666666</v>
      </c>
      <c r="O196" s="53">
        <v>510957618.51433337</v>
      </c>
      <c r="P196" s="53">
        <f t="shared" si="10"/>
        <v>540701999.78100002</v>
      </c>
      <c r="Q196" s="28" t="s">
        <v>69</v>
      </c>
      <c r="R196" s="28" t="s">
        <v>75</v>
      </c>
      <c r="S196" s="28" t="s">
        <v>411</v>
      </c>
      <c r="T196" s="19"/>
    </row>
    <row r="197" spans="1:20" s="6" customFormat="1" ht="81" x14ac:dyDescent="0.3">
      <c r="A197" s="37" t="s">
        <v>644</v>
      </c>
      <c r="B197" s="35" t="s">
        <v>643</v>
      </c>
      <c r="C197" s="35" t="s">
        <v>656</v>
      </c>
      <c r="D197" s="35" t="s">
        <v>384</v>
      </c>
      <c r="E197" s="36" t="s">
        <v>367</v>
      </c>
      <c r="F197" s="35" t="s">
        <v>370</v>
      </c>
      <c r="G197" s="35" t="s">
        <v>465</v>
      </c>
      <c r="H197" s="35" t="s">
        <v>391</v>
      </c>
      <c r="I197" s="38">
        <v>10</v>
      </c>
      <c r="J197" s="34">
        <v>0</v>
      </c>
      <c r="K197" s="38">
        <v>10</v>
      </c>
      <c r="L197" s="53">
        <v>0</v>
      </c>
      <c r="M197" s="53">
        <v>0</v>
      </c>
      <c r="N197" s="53">
        <v>0</v>
      </c>
      <c r="O197" s="53">
        <v>0</v>
      </c>
      <c r="P197" s="53">
        <f t="shared" si="10"/>
        <v>0</v>
      </c>
      <c r="Q197" s="28" t="s">
        <v>82</v>
      </c>
      <c r="R197" s="28" t="s">
        <v>82</v>
      </c>
      <c r="S197" s="28" t="s">
        <v>82</v>
      </c>
      <c r="T197" s="19"/>
    </row>
    <row r="198" spans="1:20" s="6" customFormat="1" ht="81" x14ac:dyDescent="0.3">
      <c r="A198" s="37" t="s">
        <v>644</v>
      </c>
      <c r="B198" s="35" t="s">
        <v>643</v>
      </c>
      <c r="C198" s="35" t="s">
        <v>656</v>
      </c>
      <c r="D198" s="35" t="s">
        <v>384</v>
      </c>
      <c r="E198" s="36" t="s">
        <v>367</v>
      </c>
      <c r="F198" s="35" t="s">
        <v>371</v>
      </c>
      <c r="G198" s="35" t="s">
        <v>466</v>
      </c>
      <c r="H198" s="35" t="s">
        <v>392</v>
      </c>
      <c r="I198" s="38">
        <v>60</v>
      </c>
      <c r="J198" s="34">
        <v>0</v>
      </c>
      <c r="K198" s="38">
        <v>60</v>
      </c>
      <c r="L198" s="53">
        <v>0</v>
      </c>
      <c r="M198" s="53">
        <v>0</v>
      </c>
      <c r="N198" s="53">
        <v>0</v>
      </c>
      <c r="O198" s="53">
        <v>500000000</v>
      </c>
      <c r="P198" s="53">
        <f t="shared" ref="P198:P244" si="12">L198+N198+O198</f>
        <v>500000000</v>
      </c>
      <c r="Q198" s="28" t="s">
        <v>408</v>
      </c>
      <c r="R198" s="28" t="s">
        <v>410</v>
      </c>
      <c r="S198" s="28" t="s">
        <v>409</v>
      </c>
      <c r="T198" s="19"/>
    </row>
    <row r="199" spans="1:20" s="6" customFormat="1" ht="67.5" x14ac:dyDescent="0.3">
      <c r="A199" s="37" t="s">
        <v>644</v>
      </c>
      <c r="B199" s="35" t="s">
        <v>643</v>
      </c>
      <c r="C199" s="35" t="s">
        <v>657</v>
      </c>
      <c r="D199" s="35" t="s">
        <v>384</v>
      </c>
      <c r="E199" s="36" t="s">
        <v>367</v>
      </c>
      <c r="F199" s="35" t="s">
        <v>372</v>
      </c>
      <c r="G199" s="35" t="s">
        <v>467</v>
      </c>
      <c r="H199" s="35" t="s">
        <v>393</v>
      </c>
      <c r="I199" s="38">
        <v>91</v>
      </c>
      <c r="J199" s="34">
        <v>0</v>
      </c>
      <c r="K199" s="38">
        <v>91</v>
      </c>
      <c r="L199" s="53">
        <v>0</v>
      </c>
      <c r="M199" s="53">
        <v>0</v>
      </c>
      <c r="N199" s="53">
        <v>0</v>
      </c>
      <c r="O199" s="53">
        <v>0</v>
      </c>
      <c r="P199" s="53">
        <f t="shared" si="12"/>
        <v>0</v>
      </c>
      <c r="Q199" s="28" t="s">
        <v>82</v>
      </c>
      <c r="R199" s="28" t="s">
        <v>82</v>
      </c>
      <c r="S199" s="28" t="s">
        <v>82</v>
      </c>
      <c r="T199" s="19"/>
    </row>
    <row r="200" spans="1:20" s="6" customFormat="1" ht="67.5" x14ac:dyDescent="0.3">
      <c r="A200" s="37" t="s">
        <v>644</v>
      </c>
      <c r="B200" s="35" t="s">
        <v>643</v>
      </c>
      <c r="C200" s="35" t="s">
        <v>657</v>
      </c>
      <c r="D200" s="35" t="s">
        <v>384</v>
      </c>
      <c r="E200" s="36" t="s">
        <v>367</v>
      </c>
      <c r="F200" s="35" t="s">
        <v>368</v>
      </c>
      <c r="G200" s="35" t="s">
        <v>469</v>
      </c>
      <c r="H200" s="35" t="s">
        <v>468</v>
      </c>
      <c r="I200" s="38">
        <v>16</v>
      </c>
      <c r="J200" s="34">
        <v>0</v>
      </c>
      <c r="K200" s="38">
        <v>16</v>
      </c>
      <c r="L200" s="53">
        <v>0</v>
      </c>
      <c r="M200" s="53">
        <v>0</v>
      </c>
      <c r="N200" s="53">
        <v>0</v>
      </c>
      <c r="O200" s="53">
        <v>0</v>
      </c>
      <c r="P200" s="53">
        <v>0</v>
      </c>
      <c r="Q200" s="28" t="s">
        <v>82</v>
      </c>
      <c r="R200" s="28" t="s">
        <v>82</v>
      </c>
      <c r="S200" s="28" t="s">
        <v>82</v>
      </c>
      <c r="T200" s="19"/>
    </row>
    <row r="201" spans="1:20" s="6" customFormat="1" ht="67.5" x14ac:dyDescent="0.3">
      <c r="A201" s="37" t="s">
        <v>644</v>
      </c>
      <c r="B201" s="35" t="s">
        <v>643</v>
      </c>
      <c r="C201" s="35" t="s">
        <v>657</v>
      </c>
      <c r="D201" s="35" t="s">
        <v>384</v>
      </c>
      <c r="E201" s="36" t="s">
        <v>367</v>
      </c>
      <c r="F201" s="35" t="s">
        <v>373</v>
      </c>
      <c r="G201" s="35" t="s">
        <v>470</v>
      </c>
      <c r="H201" s="35" t="s">
        <v>394</v>
      </c>
      <c r="I201" s="43">
        <v>0.6</v>
      </c>
      <c r="J201" s="50">
        <v>0</v>
      </c>
      <c r="K201" s="43">
        <v>0.6</v>
      </c>
      <c r="L201" s="53">
        <v>0</v>
      </c>
      <c r="M201" s="53">
        <v>0</v>
      </c>
      <c r="N201" s="53">
        <v>0</v>
      </c>
      <c r="O201" s="53">
        <v>0</v>
      </c>
      <c r="P201" s="53">
        <f t="shared" si="12"/>
        <v>0</v>
      </c>
      <c r="Q201" s="28" t="s">
        <v>82</v>
      </c>
      <c r="R201" s="28" t="s">
        <v>82</v>
      </c>
      <c r="S201" s="28" t="s">
        <v>82</v>
      </c>
      <c r="T201" s="19"/>
    </row>
    <row r="202" spans="1:20" s="6" customFormat="1" ht="67.5" x14ac:dyDescent="0.3">
      <c r="A202" s="35" t="s">
        <v>640</v>
      </c>
      <c r="B202" s="35" t="s">
        <v>643</v>
      </c>
      <c r="C202" s="35" t="s">
        <v>657</v>
      </c>
      <c r="D202" s="35" t="s">
        <v>384</v>
      </c>
      <c r="E202" s="36" t="s">
        <v>367</v>
      </c>
      <c r="F202" s="35" t="s">
        <v>374</v>
      </c>
      <c r="G202" s="35" t="s">
        <v>471</v>
      </c>
      <c r="H202" s="35" t="s">
        <v>395</v>
      </c>
      <c r="I202" s="38">
        <v>77</v>
      </c>
      <c r="J202" s="34">
        <v>0</v>
      </c>
      <c r="K202" s="38">
        <v>77</v>
      </c>
      <c r="L202" s="53">
        <v>0</v>
      </c>
      <c r="M202" s="53">
        <v>0</v>
      </c>
      <c r="N202" s="53">
        <v>0</v>
      </c>
      <c r="O202" s="53">
        <v>0</v>
      </c>
      <c r="P202" s="53">
        <f t="shared" si="12"/>
        <v>0</v>
      </c>
      <c r="Q202" s="28" t="s">
        <v>82</v>
      </c>
      <c r="R202" s="28" t="s">
        <v>82</v>
      </c>
      <c r="S202" s="28" t="s">
        <v>82</v>
      </c>
      <c r="T202" s="19"/>
    </row>
    <row r="203" spans="1:20" s="6" customFormat="1" ht="67.5" x14ac:dyDescent="0.3">
      <c r="A203" s="35" t="s">
        <v>640</v>
      </c>
      <c r="B203" s="35" t="s">
        <v>643</v>
      </c>
      <c r="C203" s="35" t="s">
        <v>657</v>
      </c>
      <c r="D203" s="35" t="s">
        <v>384</v>
      </c>
      <c r="E203" s="36" t="s">
        <v>367</v>
      </c>
      <c r="F203" s="35" t="s">
        <v>375</v>
      </c>
      <c r="G203" s="35" t="s">
        <v>385</v>
      </c>
      <c r="H203" s="35" t="s">
        <v>396</v>
      </c>
      <c r="I203" s="43">
        <v>1</v>
      </c>
      <c r="J203" s="50">
        <v>0</v>
      </c>
      <c r="K203" s="43">
        <v>1</v>
      </c>
      <c r="L203" s="53">
        <v>0</v>
      </c>
      <c r="M203" s="53">
        <v>0</v>
      </c>
      <c r="N203" s="53">
        <v>0</v>
      </c>
      <c r="O203" s="53">
        <v>0</v>
      </c>
      <c r="P203" s="53">
        <f t="shared" si="12"/>
        <v>0</v>
      </c>
      <c r="Q203" s="28" t="s">
        <v>82</v>
      </c>
      <c r="R203" s="28" t="s">
        <v>82</v>
      </c>
      <c r="S203" s="28" t="s">
        <v>82</v>
      </c>
      <c r="T203" s="19"/>
    </row>
    <row r="204" spans="1:20" s="6" customFormat="1" ht="94.5" x14ac:dyDescent="0.3">
      <c r="A204" s="37" t="s">
        <v>645</v>
      </c>
      <c r="B204" s="37" t="s">
        <v>646</v>
      </c>
      <c r="C204" s="35" t="s">
        <v>658</v>
      </c>
      <c r="D204" s="35" t="s">
        <v>19</v>
      </c>
      <c r="E204" s="36" t="s">
        <v>367</v>
      </c>
      <c r="F204" s="35" t="s">
        <v>376</v>
      </c>
      <c r="G204" s="35" t="s">
        <v>472</v>
      </c>
      <c r="H204" s="35" t="s">
        <v>397</v>
      </c>
      <c r="I204" s="38">
        <v>4000</v>
      </c>
      <c r="J204" s="34">
        <v>0</v>
      </c>
      <c r="K204" s="38">
        <v>4000</v>
      </c>
      <c r="L204" s="53">
        <v>0</v>
      </c>
      <c r="M204" s="53">
        <v>0</v>
      </c>
      <c r="N204" s="53">
        <v>0</v>
      </c>
      <c r="O204" s="53">
        <v>0</v>
      </c>
      <c r="P204" s="53">
        <f t="shared" si="12"/>
        <v>0</v>
      </c>
      <c r="Q204" s="28" t="s">
        <v>82</v>
      </c>
      <c r="R204" s="28" t="s">
        <v>82</v>
      </c>
      <c r="S204" s="28" t="s">
        <v>82</v>
      </c>
      <c r="T204" s="19"/>
    </row>
    <row r="205" spans="1:20" s="6" customFormat="1" ht="121.5" x14ac:dyDescent="0.3">
      <c r="A205" s="37" t="s">
        <v>645</v>
      </c>
      <c r="B205" s="37" t="s">
        <v>646</v>
      </c>
      <c r="C205" s="35" t="s">
        <v>658</v>
      </c>
      <c r="D205" s="35" t="s">
        <v>19</v>
      </c>
      <c r="E205" s="36" t="s">
        <v>367</v>
      </c>
      <c r="F205" s="35" t="s">
        <v>377</v>
      </c>
      <c r="G205" s="35" t="s">
        <v>473</v>
      </c>
      <c r="H205" s="35" t="s">
        <v>398</v>
      </c>
      <c r="I205" s="43">
        <v>0.8</v>
      </c>
      <c r="J205" s="50">
        <v>0</v>
      </c>
      <c r="K205" s="43">
        <v>0.8</v>
      </c>
      <c r="L205" s="53">
        <v>0</v>
      </c>
      <c r="M205" s="53">
        <v>0</v>
      </c>
      <c r="N205" s="53">
        <v>0</v>
      </c>
      <c r="O205" s="53">
        <v>0</v>
      </c>
      <c r="P205" s="53">
        <f t="shared" si="12"/>
        <v>0</v>
      </c>
      <c r="Q205" s="28" t="s">
        <v>82</v>
      </c>
      <c r="R205" s="28" t="s">
        <v>82</v>
      </c>
      <c r="S205" s="28" t="s">
        <v>82</v>
      </c>
      <c r="T205" s="19"/>
    </row>
    <row r="206" spans="1:20" s="6" customFormat="1" ht="81" x14ac:dyDescent="0.3">
      <c r="A206" s="37" t="s">
        <v>645</v>
      </c>
      <c r="B206" s="37" t="s">
        <v>646</v>
      </c>
      <c r="C206" s="35" t="s">
        <v>658</v>
      </c>
      <c r="D206" s="35" t="s">
        <v>19</v>
      </c>
      <c r="E206" s="36" t="s">
        <v>367</v>
      </c>
      <c r="F206" s="35" t="s">
        <v>378</v>
      </c>
      <c r="G206" s="35" t="s">
        <v>474</v>
      </c>
      <c r="H206" s="35" t="s">
        <v>399</v>
      </c>
      <c r="I206" s="38">
        <v>4</v>
      </c>
      <c r="J206" s="34">
        <v>0</v>
      </c>
      <c r="K206" s="38">
        <v>4</v>
      </c>
      <c r="L206" s="53">
        <v>0</v>
      </c>
      <c r="M206" s="53">
        <v>0</v>
      </c>
      <c r="N206" s="53">
        <v>0</v>
      </c>
      <c r="O206" s="53">
        <v>0</v>
      </c>
      <c r="P206" s="53">
        <f t="shared" si="12"/>
        <v>0</v>
      </c>
      <c r="Q206" s="28" t="s">
        <v>82</v>
      </c>
      <c r="R206" s="28" t="s">
        <v>82</v>
      </c>
      <c r="S206" s="28" t="s">
        <v>82</v>
      </c>
      <c r="T206" s="19"/>
    </row>
    <row r="207" spans="1:20" s="6" customFormat="1" ht="94.5" x14ac:dyDescent="0.3">
      <c r="A207" s="37" t="s">
        <v>642</v>
      </c>
      <c r="B207" s="37" t="s">
        <v>643</v>
      </c>
      <c r="C207" s="35" t="s">
        <v>650</v>
      </c>
      <c r="D207" s="35" t="s">
        <v>20</v>
      </c>
      <c r="E207" s="36" t="s">
        <v>367</v>
      </c>
      <c r="F207" s="35" t="s">
        <v>379</v>
      </c>
      <c r="G207" s="35" t="s">
        <v>475</v>
      </c>
      <c r="H207" s="35" t="s">
        <v>400</v>
      </c>
      <c r="I207" s="38">
        <v>5008</v>
      </c>
      <c r="J207" s="34">
        <v>0</v>
      </c>
      <c r="K207" s="38">
        <v>5008</v>
      </c>
      <c r="L207" s="53">
        <v>0</v>
      </c>
      <c r="M207" s="53">
        <v>0</v>
      </c>
      <c r="N207" s="53">
        <v>0</v>
      </c>
      <c r="O207" s="53">
        <v>0</v>
      </c>
      <c r="P207" s="53">
        <f t="shared" si="12"/>
        <v>0</v>
      </c>
      <c r="Q207" s="28" t="s">
        <v>82</v>
      </c>
      <c r="R207" s="28" t="s">
        <v>82</v>
      </c>
      <c r="S207" s="28" t="s">
        <v>82</v>
      </c>
      <c r="T207" s="19"/>
    </row>
    <row r="208" spans="1:20" s="6" customFormat="1" ht="94.5" x14ac:dyDescent="0.3">
      <c r="A208" s="37" t="s">
        <v>642</v>
      </c>
      <c r="B208" s="37" t="s">
        <v>643</v>
      </c>
      <c r="C208" s="35" t="s">
        <v>650</v>
      </c>
      <c r="D208" s="35" t="s">
        <v>20</v>
      </c>
      <c r="E208" s="36" t="s">
        <v>367</v>
      </c>
      <c r="F208" s="35" t="s">
        <v>379</v>
      </c>
      <c r="G208" s="35" t="s">
        <v>476</v>
      </c>
      <c r="H208" s="35" t="s">
        <v>401</v>
      </c>
      <c r="I208" s="38">
        <v>60</v>
      </c>
      <c r="J208" s="34">
        <v>0</v>
      </c>
      <c r="K208" s="38">
        <v>60</v>
      </c>
      <c r="L208" s="53">
        <v>0</v>
      </c>
      <c r="M208" s="53">
        <v>0</v>
      </c>
      <c r="N208" s="53">
        <v>0</v>
      </c>
      <c r="O208" s="53">
        <v>0</v>
      </c>
      <c r="P208" s="53">
        <f t="shared" si="12"/>
        <v>0</v>
      </c>
      <c r="Q208" s="28" t="s">
        <v>82</v>
      </c>
      <c r="R208" s="28" t="s">
        <v>82</v>
      </c>
      <c r="S208" s="28" t="s">
        <v>82</v>
      </c>
      <c r="T208" s="19"/>
    </row>
    <row r="209" spans="1:20" s="6" customFormat="1" ht="54" x14ac:dyDescent="0.3">
      <c r="A209" s="37" t="s">
        <v>642</v>
      </c>
      <c r="B209" s="37" t="s">
        <v>643</v>
      </c>
      <c r="C209" s="35" t="s">
        <v>650</v>
      </c>
      <c r="D209" s="35" t="s">
        <v>20</v>
      </c>
      <c r="E209" s="36" t="s">
        <v>367</v>
      </c>
      <c r="F209" s="35" t="s">
        <v>380</v>
      </c>
      <c r="G209" s="35" t="s">
        <v>386</v>
      </c>
      <c r="H209" s="35" t="s">
        <v>402</v>
      </c>
      <c r="I209" s="43">
        <v>0.9</v>
      </c>
      <c r="J209" s="50">
        <v>0</v>
      </c>
      <c r="K209" s="43">
        <v>0.9</v>
      </c>
      <c r="L209" s="53">
        <v>0</v>
      </c>
      <c r="M209" s="53">
        <v>0</v>
      </c>
      <c r="N209" s="53">
        <v>0</v>
      </c>
      <c r="O209" s="53">
        <v>0</v>
      </c>
      <c r="P209" s="53">
        <f t="shared" si="12"/>
        <v>0</v>
      </c>
      <c r="Q209" s="28" t="s">
        <v>82</v>
      </c>
      <c r="R209" s="28" t="s">
        <v>82</v>
      </c>
      <c r="S209" s="28" t="s">
        <v>82</v>
      </c>
      <c r="T209" s="19"/>
    </row>
    <row r="210" spans="1:20" s="6" customFormat="1" ht="40.5" x14ac:dyDescent="0.3">
      <c r="A210" s="37" t="s">
        <v>642</v>
      </c>
      <c r="B210" s="37" t="s">
        <v>643</v>
      </c>
      <c r="C210" s="35" t="s">
        <v>650</v>
      </c>
      <c r="D210" s="35" t="s">
        <v>20</v>
      </c>
      <c r="E210" s="36" t="s">
        <v>367</v>
      </c>
      <c r="F210" s="35" t="s">
        <v>381</v>
      </c>
      <c r="G210" s="35" t="s">
        <v>477</v>
      </c>
      <c r="H210" s="35" t="s">
        <v>403</v>
      </c>
      <c r="I210" s="49">
        <v>135566598000</v>
      </c>
      <c r="J210" s="51">
        <v>0</v>
      </c>
      <c r="K210" s="49">
        <v>135566598000</v>
      </c>
      <c r="L210" s="53">
        <v>0</v>
      </c>
      <c r="M210" s="53">
        <v>0</v>
      </c>
      <c r="N210" s="53">
        <v>0</v>
      </c>
      <c r="O210" s="53">
        <v>0</v>
      </c>
      <c r="P210" s="53">
        <f t="shared" si="12"/>
        <v>0</v>
      </c>
      <c r="Q210" s="28" t="s">
        <v>82</v>
      </c>
      <c r="R210" s="28" t="s">
        <v>82</v>
      </c>
      <c r="S210" s="28" t="s">
        <v>82</v>
      </c>
      <c r="T210" s="19"/>
    </row>
    <row r="211" spans="1:20" s="6" customFormat="1" ht="40.5" x14ac:dyDescent="0.3">
      <c r="A211" s="37" t="s">
        <v>642</v>
      </c>
      <c r="B211" s="37" t="s">
        <v>643</v>
      </c>
      <c r="C211" s="35" t="s">
        <v>650</v>
      </c>
      <c r="D211" s="35" t="s">
        <v>20</v>
      </c>
      <c r="E211" s="36" t="s">
        <v>367</v>
      </c>
      <c r="F211" s="35" t="s">
        <v>382</v>
      </c>
      <c r="G211" s="35" t="s">
        <v>478</v>
      </c>
      <c r="H211" s="35" t="s">
        <v>404</v>
      </c>
      <c r="I211" s="49">
        <v>128944352988</v>
      </c>
      <c r="J211" s="51">
        <v>0</v>
      </c>
      <c r="K211" s="49">
        <v>128944352988</v>
      </c>
      <c r="L211" s="53">
        <v>0</v>
      </c>
      <c r="M211" s="53">
        <v>0</v>
      </c>
      <c r="N211" s="53">
        <v>0</v>
      </c>
      <c r="O211" s="53">
        <v>0</v>
      </c>
      <c r="P211" s="53">
        <f t="shared" si="12"/>
        <v>0</v>
      </c>
      <c r="Q211" s="28" t="s">
        <v>82</v>
      </c>
      <c r="R211" s="28" t="s">
        <v>82</v>
      </c>
      <c r="S211" s="28" t="s">
        <v>82</v>
      </c>
      <c r="T211" s="19"/>
    </row>
    <row r="212" spans="1:20" s="6" customFormat="1" ht="121.5" x14ac:dyDescent="0.3">
      <c r="A212" s="37" t="s">
        <v>645</v>
      </c>
      <c r="B212" s="37" t="s">
        <v>646</v>
      </c>
      <c r="C212" s="35" t="s">
        <v>658</v>
      </c>
      <c r="D212" s="35" t="s">
        <v>19</v>
      </c>
      <c r="E212" s="36" t="s">
        <v>367</v>
      </c>
      <c r="F212" s="35" t="s">
        <v>383</v>
      </c>
      <c r="G212" s="35" t="s">
        <v>387</v>
      </c>
      <c r="H212" s="35" t="s">
        <v>405</v>
      </c>
      <c r="I212" s="43">
        <v>0.9</v>
      </c>
      <c r="J212" s="50">
        <v>0</v>
      </c>
      <c r="K212" s="43">
        <v>0.9</v>
      </c>
      <c r="L212" s="53">
        <v>0</v>
      </c>
      <c r="M212" s="53">
        <v>0</v>
      </c>
      <c r="N212" s="53">
        <v>324047033.10000002</v>
      </c>
      <c r="O212" s="53">
        <v>11752966.8999939</v>
      </c>
      <c r="P212" s="53">
        <f>L212+N212+O212</f>
        <v>335799999.99999392</v>
      </c>
      <c r="Q212" s="28" t="s">
        <v>69</v>
      </c>
      <c r="R212" s="28" t="s">
        <v>75</v>
      </c>
      <c r="S212" s="28" t="s">
        <v>412</v>
      </c>
      <c r="T212" s="19"/>
    </row>
    <row r="213" spans="1:20" s="6" customFormat="1" ht="54" x14ac:dyDescent="0.3">
      <c r="A213" s="37" t="s">
        <v>642</v>
      </c>
      <c r="B213" s="37" t="s">
        <v>643</v>
      </c>
      <c r="C213" s="35" t="s">
        <v>650</v>
      </c>
      <c r="D213" s="35" t="s">
        <v>20</v>
      </c>
      <c r="E213" s="36" t="s">
        <v>367</v>
      </c>
      <c r="F213" s="35" t="s">
        <v>43</v>
      </c>
      <c r="G213" s="35" t="s">
        <v>479</v>
      </c>
      <c r="H213" s="35" t="s">
        <v>66</v>
      </c>
      <c r="I213" s="49">
        <v>10287578308.005636</v>
      </c>
      <c r="J213" s="48">
        <v>0</v>
      </c>
      <c r="K213" s="49">
        <v>10287578308.005636</v>
      </c>
      <c r="L213" s="53">
        <v>0</v>
      </c>
      <c r="M213" s="53">
        <v>0</v>
      </c>
      <c r="N213" s="53">
        <v>0</v>
      </c>
      <c r="O213" s="53">
        <v>0</v>
      </c>
      <c r="P213" s="53">
        <f>L213+N213+O213</f>
        <v>0</v>
      </c>
      <c r="Q213" s="28" t="s">
        <v>82</v>
      </c>
      <c r="R213" s="28" t="s">
        <v>82</v>
      </c>
      <c r="S213" s="28" t="s">
        <v>82</v>
      </c>
      <c r="T213" s="19" t="s">
        <v>70</v>
      </c>
    </row>
    <row r="214" spans="1:20" s="33" customFormat="1" ht="67.5" x14ac:dyDescent="0.3">
      <c r="A214" s="35" t="s">
        <v>640</v>
      </c>
      <c r="B214" s="35" t="s">
        <v>641</v>
      </c>
      <c r="C214" s="35" t="s">
        <v>647</v>
      </c>
      <c r="D214" s="35" t="s">
        <v>18</v>
      </c>
      <c r="E214" s="35" t="s">
        <v>413</v>
      </c>
      <c r="F214" s="35" t="s">
        <v>21</v>
      </c>
      <c r="G214" s="35" t="s">
        <v>496</v>
      </c>
      <c r="H214" s="35" t="s">
        <v>437</v>
      </c>
      <c r="I214" s="38">
        <f>J214+K214</f>
        <v>40</v>
      </c>
      <c r="J214" s="38">
        <v>15</v>
      </c>
      <c r="K214" s="38">
        <v>25</v>
      </c>
      <c r="L214" s="52">
        <v>1891792.5</v>
      </c>
      <c r="M214" s="52">
        <v>10536600</v>
      </c>
      <c r="N214" s="52">
        <v>0</v>
      </c>
      <c r="O214" s="52">
        <v>0</v>
      </c>
      <c r="P214" s="52">
        <f>L214+N214+O214</f>
        <v>1891792.5</v>
      </c>
      <c r="Q214" s="28" t="s">
        <v>69</v>
      </c>
      <c r="R214" s="28" t="s">
        <v>81</v>
      </c>
      <c r="S214" s="28" t="s">
        <v>80</v>
      </c>
      <c r="T214" s="20"/>
    </row>
    <row r="215" spans="1:20" s="33" customFormat="1" ht="67.5" x14ac:dyDescent="0.3">
      <c r="A215" s="35" t="s">
        <v>640</v>
      </c>
      <c r="B215" s="35" t="s">
        <v>641</v>
      </c>
      <c r="C215" s="35" t="s">
        <v>647</v>
      </c>
      <c r="D215" s="35" t="s">
        <v>18</v>
      </c>
      <c r="E215" s="35" t="s">
        <v>413</v>
      </c>
      <c r="F215" s="35" t="s">
        <v>22</v>
      </c>
      <c r="G215" s="35" t="s">
        <v>617</v>
      </c>
      <c r="H215" s="35" t="s">
        <v>438</v>
      </c>
      <c r="I215" s="38">
        <f>J215+K215</f>
        <v>40</v>
      </c>
      <c r="J215" s="38">
        <v>15</v>
      </c>
      <c r="K215" s="38">
        <v>25</v>
      </c>
      <c r="L215" s="52">
        <v>1891792.5</v>
      </c>
      <c r="M215" s="52">
        <v>10536600</v>
      </c>
      <c r="N215" s="52">
        <v>0</v>
      </c>
      <c r="O215" s="52">
        <v>0</v>
      </c>
      <c r="P215" s="52">
        <f t="shared" si="12"/>
        <v>1891792.5</v>
      </c>
      <c r="Q215" s="28" t="s">
        <v>69</v>
      </c>
      <c r="R215" s="28" t="s">
        <v>81</v>
      </c>
      <c r="S215" s="28" t="s">
        <v>80</v>
      </c>
      <c r="T215" s="20"/>
    </row>
    <row r="216" spans="1:20" s="33" customFormat="1" ht="94.5" x14ac:dyDescent="0.3">
      <c r="A216" s="35" t="s">
        <v>640</v>
      </c>
      <c r="B216" s="35" t="s">
        <v>641</v>
      </c>
      <c r="C216" s="35" t="s">
        <v>648</v>
      </c>
      <c r="D216" s="35" t="s">
        <v>18</v>
      </c>
      <c r="E216" s="35" t="s">
        <v>413</v>
      </c>
      <c r="F216" s="35" t="s">
        <v>414</v>
      </c>
      <c r="G216" s="35" t="s">
        <v>618</v>
      </c>
      <c r="H216" s="35" t="s">
        <v>439</v>
      </c>
      <c r="I216" s="38">
        <f>J216+K216</f>
        <v>150</v>
      </c>
      <c r="J216" s="38">
        <v>50</v>
      </c>
      <c r="K216" s="38">
        <v>100</v>
      </c>
      <c r="L216" s="52">
        <v>14755981.5</v>
      </c>
      <c r="M216" s="52">
        <v>9131720</v>
      </c>
      <c r="N216" s="52">
        <v>516834651.73333299</v>
      </c>
      <c r="O216" s="52">
        <v>0</v>
      </c>
      <c r="P216" s="52">
        <f>L216+N216+O216</f>
        <v>531590633.23333299</v>
      </c>
      <c r="Q216" s="28" t="s">
        <v>69</v>
      </c>
      <c r="R216" s="28" t="s">
        <v>75</v>
      </c>
      <c r="S216" s="28" t="s">
        <v>103</v>
      </c>
      <c r="T216" s="20"/>
    </row>
    <row r="217" spans="1:20" s="33" customFormat="1" ht="67.5" x14ac:dyDescent="0.3">
      <c r="A217" s="35" t="s">
        <v>640</v>
      </c>
      <c r="B217" s="35" t="s">
        <v>641</v>
      </c>
      <c r="C217" s="35" t="s">
        <v>648</v>
      </c>
      <c r="D217" s="35" t="s">
        <v>18</v>
      </c>
      <c r="E217" s="35" t="s">
        <v>413</v>
      </c>
      <c r="F217" s="35" t="s">
        <v>415</v>
      </c>
      <c r="G217" s="35" t="s">
        <v>567</v>
      </c>
      <c r="H217" s="35" t="s">
        <v>440</v>
      </c>
      <c r="I217" s="38">
        <f>J217+K217</f>
        <v>415</v>
      </c>
      <c r="J217" s="38">
        <f>110+100+68+4</f>
        <v>282</v>
      </c>
      <c r="K217" s="38">
        <f>110+23</f>
        <v>133</v>
      </c>
      <c r="L217" s="52">
        <v>2702477846.625</v>
      </c>
      <c r="M217" s="52">
        <v>846027000</v>
      </c>
      <c r="N217" s="52">
        <v>597671880.86666667</v>
      </c>
      <c r="O217" s="52">
        <v>0</v>
      </c>
      <c r="P217" s="52">
        <f t="shared" si="12"/>
        <v>3300149727.4916668</v>
      </c>
      <c r="Q217" s="28" t="s">
        <v>69</v>
      </c>
      <c r="R217" s="28" t="s">
        <v>68</v>
      </c>
      <c r="S217" s="28" t="s">
        <v>458</v>
      </c>
      <c r="T217" s="20"/>
    </row>
    <row r="218" spans="1:20" s="33" customFormat="1" ht="121.5" x14ac:dyDescent="0.3">
      <c r="A218" s="35" t="s">
        <v>640</v>
      </c>
      <c r="B218" s="35" t="s">
        <v>641</v>
      </c>
      <c r="C218" s="35" t="s">
        <v>648</v>
      </c>
      <c r="D218" s="35" t="s">
        <v>18</v>
      </c>
      <c r="E218" s="35" t="s">
        <v>413</v>
      </c>
      <c r="F218" s="35" t="s">
        <v>416</v>
      </c>
      <c r="G218" s="35" t="s">
        <v>435</v>
      </c>
      <c r="H218" s="35" t="s">
        <v>441</v>
      </c>
      <c r="I218" s="46">
        <v>1</v>
      </c>
      <c r="J218" s="46">
        <v>0</v>
      </c>
      <c r="K218" s="46">
        <v>1</v>
      </c>
      <c r="L218" s="52">
        <v>0</v>
      </c>
      <c r="M218" s="52">
        <v>0</v>
      </c>
      <c r="N218" s="52">
        <v>0</v>
      </c>
      <c r="O218" s="52">
        <v>0</v>
      </c>
      <c r="P218" s="52">
        <f t="shared" si="12"/>
        <v>0</v>
      </c>
      <c r="Q218" s="28" t="s">
        <v>82</v>
      </c>
      <c r="R218" s="28" t="s">
        <v>82</v>
      </c>
      <c r="S218" s="28" t="s">
        <v>82</v>
      </c>
      <c r="T218" s="20"/>
    </row>
    <row r="219" spans="1:20" s="33" customFormat="1" ht="67.5" x14ac:dyDescent="0.3">
      <c r="A219" s="35" t="s">
        <v>640</v>
      </c>
      <c r="B219" s="35" t="s">
        <v>641</v>
      </c>
      <c r="C219" s="35" t="s">
        <v>648</v>
      </c>
      <c r="D219" s="35" t="s">
        <v>18</v>
      </c>
      <c r="E219" s="35" t="s">
        <v>413</v>
      </c>
      <c r="F219" s="35" t="s">
        <v>417</v>
      </c>
      <c r="G219" s="35" t="s">
        <v>619</v>
      </c>
      <c r="H219" s="35" t="s">
        <v>442</v>
      </c>
      <c r="I219" s="38">
        <f>40+15</f>
        <v>55</v>
      </c>
      <c r="J219" s="38">
        <f>40+9</f>
        <v>49</v>
      </c>
      <c r="K219" s="38">
        <v>6</v>
      </c>
      <c r="L219" s="52">
        <v>41619435</v>
      </c>
      <c r="M219" s="52">
        <v>68839120</v>
      </c>
      <c r="N219" s="52">
        <v>0</v>
      </c>
      <c r="O219" s="52">
        <v>0</v>
      </c>
      <c r="P219" s="52">
        <f>L219+N219+O219</f>
        <v>41619435</v>
      </c>
      <c r="Q219" s="28" t="s">
        <v>69</v>
      </c>
      <c r="R219" s="28" t="s">
        <v>68</v>
      </c>
      <c r="S219" s="28" t="s">
        <v>67</v>
      </c>
      <c r="T219" s="20"/>
    </row>
    <row r="220" spans="1:20" s="33" customFormat="1" ht="67.5" x14ac:dyDescent="0.3">
      <c r="A220" s="35" t="s">
        <v>640</v>
      </c>
      <c r="B220" s="35" t="s">
        <v>641</v>
      </c>
      <c r="C220" s="35" t="s">
        <v>647</v>
      </c>
      <c r="D220" s="35" t="s">
        <v>18</v>
      </c>
      <c r="E220" s="35" t="s">
        <v>413</v>
      </c>
      <c r="F220" s="35" t="s">
        <v>91</v>
      </c>
      <c r="G220" s="35" t="s">
        <v>547</v>
      </c>
      <c r="H220" s="35" t="s">
        <v>443</v>
      </c>
      <c r="I220" s="38">
        <f>J220+K220</f>
        <v>2000</v>
      </c>
      <c r="J220" s="38">
        <v>0</v>
      </c>
      <c r="K220" s="38">
        <v>2000</v>
      </c>
      <c r="L220" s="52">
        <v>0</v>
      </c>
      <c r="M220" s="52">
        <v>0</v>
      </c>
      <c r="N220" s="52">
        <v>3604099833.6000004</v>
      </c>
      <c r="O220" s="52">
        <v>17924359.204158451</v>
      </c>
      <c r="P220" s="52">
        <f t="shared" si="12"/>
        <v>3622024192.8041587</v>
      </c>
      <c r="Q220" s="28" t="s">
        <v>69</v>
      </c>
      <c r="R220" s="28" t="s">
        <v>104</v>
      </c>
      <c r="S220" s="28" t="s">
        <v>460</v>
      </c>
      <c r="T220" s="20"/>
    </row>
    <row r="221" spans="1:20" s="33" customFormat="1" ht="67.5" x14ac:dyDescent="0.3">
      <c r="A221" s="35" t="s">
        <v>640</v>
      </c>
      <c r="B221" s="35" t="s">
        <v>641</v>
      </c>
      <c r="C221" s="35" t="s">
        <v>647</v>
      </c>
      <c r="D221" s="35" t="s">
        <v>18</v>
      </c>
      <c r="E221" s="35" t="s">
        <v>413</v>
      </c>
      <c r="F221" s="35" t="s">
        <v>91</v>
      </c>
      <c r="G221" s="35" t="s">
        <v>620</v>
      </c>
      <c r="H221" s="35" t="s">
        <v>443</v>
      </c>
      <c r="I221" s="38">
        <f>J221+K221</f>
        <v>107</v>
      </c>
      <c r="J221" s="38">
        <v>107</v>
      </c>
      <c r="K221" s="38">
        <v>0</v>
      </c>
      <c r="L221" s="52">
        <v>0</v>
      </c>
      <c r="M221" s="52">
        <v>0</v>
      </c>
      <c r="N221" s="52">
        <v>0</v>
      </c>
      <c r="O221" s="52">
        <v>958953.2174224772</v>
      </c>
      <c r="P221" s="52">
        <f t="shared" si="12"/>
        <v>958953.2174224772</v>
      </c>
      <c r="Q221" s="28" t="s">
        <v>69</v>
      </c>
      <c r="R221" s="28" t="s">
        <v>104</v>
      </c>
      <c r="S221" s="28" t="s">
        <v>460</v>
      </c>
      <c r="T221" s="20"/>
    </row>
    <row r="222" spans="1:20" s="33" customFormat="1" ht="67.5" x14ac:dyDescent="0.3">
      <c r="A222" s="35" t="s">
        <v>640</v>
      </c>
      <c r="B222" s="35" t="s">
        <v>641</v>
      </c>
      <c r="C222" s="35" t="s">
        <v>647</v>
      </c>
      <c r="D222" s="35" t="s">
        <v>18</v>
      </c>
      <c r="E222" s="35" t="s">
        <v>413</v>
      </c>
      <c r="F222" s="35" t="s">
        <v>91</v>
      </c>
      <c r="G222" s="35" t="s">
        <v>548</v>
      </c>
      <c r="H222" s="35" t="s">
        <v>443</v>
      </c>
      <c r="I222" s="38">
        <f>J222+K222</f>
        <v>2125</v>
      </c>
      <c r="J222" s="38">
        <v>0</v>
      </c>
      <c r="K222" s="38">
        <v>2125</v>
      </c>
      <c r="L222" s="52">
        <v>0</v>
      </c>
      <c r="M222" s="52">
        <v>0</v>
      </c>
      <c r="N222" s="52">
        <v>0</v>
      </c>
      <c r="O222" s="52">
        <v>19044631.654418357</v>
      </c>
      <c r="P222" s="52">
        <f t="shared" si="12"/>
        <v>19044631.654418357</v>
      </c>
      <c r="Q222" s="28" t="s">
        <v>69</v>
      </c>
      <c r="R222" s="28" t="s">
        <v>104</v>
      </c>
      <c r="S222" s="28" t="s">
        <v>460</v>
      </c>
      <c r="T222" s="20"/>
    </row>
    <row r="223" spans="1:20" s="33" customFormat="1" ht="81" x14ac:dyDescent="0.3">
      <c r="A223" s="35" t="s">
        <v>640</v>
      </c>
      <c r="B223" s="35" t="s">
        <v>641</v>
      </c>
      <c r="C223" s="35" t="s">
        <v>647</v>
      </c>
      <c r="D223" s="35" t="s">
        <v>18</v>
      </c>
      <c r="E223" s="35" t="s">
        <v>413</v>
      </c>
      <c r="F223" s="35" t="s">
        <v>27</v>
      </c>
      <c r="G223" s="35" t="s">
        <v>549</v>
      </c>
      <c r="H223" s="35" t="s">
        <v>444</v>
      </c>
      <c r="I223" s="38">
        <f>K223+J223</f>
        <v>9653</v>
      </c>
      <c r="J223" s="38">
        <v>0</v>
      </c>
      <c r="K223" s="38">
        <v>9653</v>
      </c>
      <c r="L223" s="52">
        <v>0</v>
      </c>
      <c r="M223" s="52">
        <v>0</v>
      </c>
      <c r="N223" s="52">
        <v>0</v>
      </c>
      <c r="O223" s="52">
        <v>86511919.698870763</v>
      </c>
      <c r="P223" s="52">
        <f t="shared" si="12"/>
        <v>86511919.698870763</v>
      </c>
      <c r="Q223" s="28" t="s">
        <v>69</v>
      </c>
      <c r="R223" s="28" t="s">
        <v>104</v>
      </c>
      <c r="S223" s="28" t="s">
        <v>460</v>
      </c>
      <c r="T223" s="20"/>
    </row>
    <row r="224" spans="1:20" s="33" customFormat="1" ht="81" x14ac:dyDescent="0.3">
      <c r="A224" s="35" t="s">
        <v>640</v>
      </c>
      <c r="B224" s="35" t="s">
        <v>641</v>
      </c>
      <c r="C224" s="35" t="s">
        <v>647</v>
      </c>
      <c r="D224" s="35" t="s">
        <v>18</v>
      </c>
      <c r="E224" s="35" t="s">
        <v>413</v>
      </c>
      <c r="F224" s="35" t="s">
        <v>27</v>
      </c>
      <c r="G224" s="35" t="s">
        <v>549</v>
      </c>
      <c r="H224" s="35" t="s">
        <v>444</v>
      </c>
      <c r="I224" s="38">
        <f>K224+J224</f>
        <v>152</v>
      </c>
      <c r="J224" s="38">
        <v>152</v>
      </c>
      <c r="K224" s="38">
        <v>0</v>
      </c>
      <c r="L224" s="52">
        <v>0</v>
      </c>
      <c r="M224" s="52">
        <v>0</v>
      </c>
      <c r="N224" s="52">
        <v>0</v>
      </c>
      <c r="O224" s="52">
        <v>1362251.2995160422</v>
      </c>
      <c r="P224" s="52">
        <f t="shared" si="12"/>
        <v>1362251.2995160422</v>
      </c>
      <c r="Q224" s="28" t="s">
        <v>69</v>
      </c>
      <c r="R224" s="28" t="s">
        <v>104</v>
      </c>
      <c r="S224" s="28" t="s">
        <v>460</v>
      </c>
      <c r="T224" s="20"/>
    </row>
    <row r="225" spans="1:20" s="33" customFormat="1" ht="67.5" x14ac:dyDescent="0.3">
      <c r="A225" s="35" t="s">
        <v>640</v>
      </c>
      <c r="B225" s="35" t="s">
        <v>641</v>
      </c>
      <c r="C225" s="35" t="s">
        <v>647</v>
      </c>
      <c r="D225" s="35" t="s">
        <v>18</v>
      </c>
      <c r="E225" s="35" t="s">
        <v>413</v>
      </c>
      <c r="F225" s="35" t="s">
        <v>418</v>
      </c>
      <c r="G225" s="35" t="s">
        <v>621</v>
      </c>
      <c r="H225" s="35" t="s">
        <v>445</v>
      </c>
      <c r="I225" s="38">
        <f>K225+J225</f>
        <v>2700</v>
      </c>
      <c r="J225" s="38">
        <v>0</v>
      </c>
      <c r="K225" s="38">
        <v>2700</v>
      </c>
      <c r="L225" s="52">
        <v>0</v>
      </c>
      <c r="M225" s="52">
        <v>0</v>
      </c>
      <c r="N225" s="52">
        <v>0</v>
      </c>
      <c r="O225" s="52">
        <v>24197884.925613906</v>
      </c>
      <c r="P225" s="52">
        <f t="shared" si="12"/>
        <v>24197884.925613906</v>
      </c>
      <c r="Q225" s="28" t="s">
        <v>69</v>
      </c>
      <c r="R225" s="28" t="s">
        <v>104</v>
      </c>
      <c r="S225" s="28" t="s">
        <v>460</v>
      </c>
      <c r="T225" s="20"/>
    </row>
    <row r="226" spans="1:20" s="33" customFormat="1" ht="67.5" x14ac:dyDescent="0.3">
      <c r="A226" s="35" t="s">
        <v>640</v>
      </c>
      <c r="B226" s="35" t="s">
        <v>641</v>
      </c>
      <c r="C226" s="35" t="s">
        <v>647</v>
      </c>
      <c r="D226" s="35" t="s">
        <v>18</v>
      </c>
      <c r="E226" s="35" t="s">
        <v>413</v>
      </c>
      <c r="F226" s="35" t="s">
        <v>28</v>
      </c>
      <c r="G226" s="35" t="s">
        <v>572</v>
      </c>
      <c r="H226" s="35" t="s">
        <v>446</v>
      </c>
      <c r="I226" s="38">
        <f>K226+J226</f>
        <v>1705</v>
      </c>
      <c r="J226" s="38">
        <v>0</v>
      </c>
      <c r="K226" s="38">
        <v>1705</v>
      </c>
      <c r="L226" s="52">
        <v>0</v>
      </c>
      <c r="M226" s="52">
        <v>0</v>
      </c>
      <c r="N226" s="52">
        <v>0</v>
      </c>
      <c r="O226" s="52">
        <v>0</v>
      </c>
      <c r="P226" s="52">
        <f t="shared" si="12"/>
        <v>0</v>
      </c>
      <c r="Q226" s="28" t="s">
        <v>69</v>
      </c>
      <c r="R226" s="28" t="s">
        <v>77</v>
      </c>
      <c r="S226" s="28" t="s">
        <v>76</v>
      </c>
      <c r="T226" s="20"/>
    </row>
    <row r="227" spans="1:20" s="33" customFormat="1" ht="67.5" x14ac:dyDescent="0.3">
      <c r="A227" s="35" t="s">
        <v>640</v>
      </c>
      <c r="B227" s="35" t="s">
        <v>641</v>
      </c>
      <c r="C227" s="35" t="s">
        <v>647</v>
      </c>
      <c r="D227" s="35" t="s">
        <v>18</v>
      </c>
      <c r="E227" s="35" t="s">
        <v>413</v>
      </c>
      <c r="F227" s="35" t="s">
        <v>419</v>
      </c>
      <c r="G227" s="35" t="s">
        <v>555</v>
      </c>
      <c r="H227" s="35" t="s">
        <v>446</v>
      </c>
      <c r="I227" s="38">
        <f>J227+K227</f>
        <v>161</v>
      </c>
      <c r="J227" s="38">
        <f>42+16+75+28</f>
        <v>161</v>
      </c>
      <c r="K227" s="38">
        <v>0</v>
      </c>
      <c r="L227" s="52">
        <v>86501260.149300009</v>
      </c>
      <c r="M227" s="52">
        <v>121522120</v>
      </c>
      <c r="N227" s="52">
        <v>0</v>
      </c>
      <c r="O227" s="52">
        <v>1699524758.6559</v>
      </c>
      <c r="P227" s="52">
        <f t="shared" si="12"/>
        <v>1786026018.8052001</v>
      </c>
      <c r="Q227" s="28" t="s">
        <v>69</v>
      </c>
      <c r="R227" s="28" t="s">
        <v>77</v>
      </c>
      <c r="S227" s="28" t="s">
        <v>76</v>
      </c>
      <c r="T227" s="20"/>
    </row>
    <row r="228" spans="1:20" s="33" customFormat="1" ht="67.5" x14ac:dyDescent="0.3">
      <c r="A228" s="35" t="s">
        <v>640</v>
      </c>
      <c r="B228" s="35" t="s">
        <v>641</v>
      </c>
      <c r="C228" s="35" t="s">
        <v>647</v>
      </c>
      <c r="D228" s="35" t="s">
        <v>18</v>
      </c>
      <c r="E228" s="35" t="s">
        <v>413</v>
      </c>
      <c r="F228" s="35" t="s">
        <v>420</v>
      </c>
      <c r="G228" s="35" t="s">
        <v>622</v>
      </c>
      <c r="H228" s="35" t="s">
        <v>446</v>
      </c>
      <c r="I228" s="38">
        <f>J228+K228</f>
        <v>1705</v>
      </c>
      <c r="J228" s="38">
        <v>0</v>
      </c>
      <c r="K228" s="38">
        <v>1705</v>
      </c>
      <c r="L228" s="52">
        <v>0</v>
      </c>
      <c r="M228" s="52">
        <v>0</v>
      </c>
      <c r="N228" s="52">
        <v>0</v>
      </c>
      <c r="O228" s="52">
        <v>0</v>
      </c>
      <c r="P228" s="52">
        <f t="shared" si="12"/>
        <v>0</v>
      </c>
      <c r="Q228" s="28" t="s">
        <v>82</v>
      </c>
      <c r="R228" s="28" t="s">
        <v>82</v>
      </c>
      <c r="S228" s="28" t="s">
        <v>82</v>
      </c>
      <c r="T228" s="20"/>
    </row>
    <row r="229" spans="1:20" s="33" customFormat="1" ht="67.5" x14ac:dyDescent="0.3">
      <c r="A229" s="35" t="s">
        <v>640</v>
      </c>
      <c r="B229" s="35" t="s">
        <v>641</v>
      </c>
      <c r="C229" s="35" t="s">
        <v>647</v>
      </c>
      <c r="D229" s="35" t="s">
        <v>18</v>
      </c>
      <c r="E229" s="35" t="s">
        <v>413</v>
      </c>
      <c r="F229" s="35" t="s">
        <v>421</v>
      </c>
      <c r="G229" s="35" t="s">
        <v>623</v>
      </c>
      <c r="H229" s="35" t="s">
        <v>447</v>
      </c>
      <c r="I229" s="38">
        <f>J229+K229</f>
        <v>225</v>
      </c>
      <c r="J229" s="38">
        <v>0</v>
      </c>
      <c r="K229" s="38">
        <v>225</v>
      </c>
      <c r="L229" s="52">
        <v>0</v>
      </c>
      <c r="M229" s="52">
        <v>0</v>
      </c>
      <c r="N229" s="52">
        <v>0</v>
      </c>
      <c r="O229" s="52">
        <v>0</v>
      </c>
      <c r="P229" s="52">
        <f t="shared" si="12"/>
        <v>0</v>
      </c>
      <c r="Q229" s="28" t="s">
        <v>82</v>
      </c>
      <c r="R229" s="28" t="s">
        <v>82</v>
      </c>
      <c r="S229" s="28" t="s">
        <v>82</v>
      </c>
      <c r="T229" s="20"/>
    </row>
    <row r="230" spans="1:20" s="33" customFormat="1" ht="94.5" x14ac:dyDescent="0.3">
      <c r="A230" s="35" t="s">
        <v>640</v>
      </c>
      <c r="B230" s="35" t="s">
        <v>641</v>
      </c>
      <c r="C230" s="35" t="s">
        <v>647</v>
      </c>
      <c r="D230" s="35" t="s">
        <v>18</v>
      </c>
      <c r="E230" s="35" t="s">
        <v>413</v>
      </c>
      <c r="F230" s="35" t="s">
        <v>422</v>
      </c>
      <c r="G230" s="35" t="s">
        <v>624</v>
      </c>
      <c r="H230" s="35" t="s">
        <v>448</v>
      </c>
      <c r="I230" s="38">
        <v>7735</v>
      </c>
      <c r="J230" s="38">
        <v>0</v>
      </c>
      <c r="K230" s="38">
        <v>7735</v>
      </c>
      <c r="L230" s="52">
        <v>0</v>
      </c>
      <c r="M230" s="52">
        <v>0</v>
      </c>
      <c r="N230" s="52">
        <v>0</v>
      </c>
      <c r="O230" s="52">
        <v>0</v>
      </c>
      <c r="P230" s="52">
        <f t="shared" si="12"/>
        <v>0</v>
      </c>
      <c r="Q230" s="28" t="s">
        <v>82</v>
      </c>
      <c r="R230" s="28" t="s">
        <v>82</v>
      </c>
      <c r="S230" s="28" t="s">
        <v>82</v>
      </c>
      <c r="T230" s="20"/>
    </row>
    <row r="231" spans="1:20" s="33" customFormat="1" ht="67.5" x14ac:dyDescent="0.3">
      <c r="A231" s="35" t="s">
        <v>640</v>
      </c>
      <c r="B231" s="35" t="s">
        <v>641</v>
      </c>
      <c r="C231" s="35" t="s">
        <v>648</v>
      </c>
      <c r="D231" s="35" t="s">
        <v>18</v>
      </c>
      <c r="E231" s="35" t="s">
        <v>413</v>
      </c>
      <c r="F231" s="35" t="s">
        <v>423</v>
      </c>
      <c r="G231" s="35" t="s">
        <v>625</v>
      </c>
      <c r="H231" s="35" t="s">
        <v>449</v>
      </c>
      <c r="I231" s="38">
        <f>J231+K231</f>
        <v>21</v>
      </c>
      <c r="J231" s="38">
        <v>16</v>
      </c>
      <c r="K231" s="38">
        <v>5</v>
      </c>
      <c r="L231" s="52">
        <v>234160056</v>
      </c>
      <c r="M231" s="52">
        <v>231392000</v>
      </c>
      <c r="N231" s="52">
        <v>0</v>
      </c>
      <c r="O231" s="52">
        <v>0</v>
      </c>
      <c r="P231" s="52">
        <f t="shared" si="12"/>
        <v>234160056</v>
      </c>
      <c r="Q231" s="28" t="s">
        <v>69</v>
      </c>
      <c r="R231" s="28" t="s">
        <v>104</v>
      </c>
      <c r="S231" s="28" t="s">
        <v>459</v>
      </c>
      <c r="T231" s="20"/>
    </row>
    <row r="232" spans="1:20" s="33" customFormat="1" ht="67.5" x14ac:dyDescent="0.3">
      <c r="A232" s="35" t="s">
        <v>640</v>
      </c>
      <c r="B232" s="35" t="s">
        <v>641</v>
      </c>
      <c r="C232" s="35" t="s">
        <v>648</v>
      </c>
      <c r="D232" s="35" t="s">
        <v>18</v>
      </c>
      <c r="E232" s="35" t="s">
        <v>413</v>
      </c>
      <c r="F232" s="35" t="s">
        <v>424</v>
      </c>
      <c r="G232" s="35" t="s">
        <v>626</v>
      </c>
      <c r="H232" s="35" t="s">
        <v>449</v>
      </c>
      <c r="I232" s="38">
        <f>J232+K232</f>
        <v>48</v>
      </c>
      <c r="J232" s="38">
        <v>12</v>
      </c>
      <c r="K232" s="38">
        <f>36</f>
        <v>36</v>
      </c>
      <c r="L232" s="52">
        <v>27241812</v>
      </c>
      <c r="M232" s="52">
        <v>16858560</v>
      </c>
      <c r="N232" s="52">
        <v>0</v>
      </c>
      <c r="O232" s="52">
        <v>0</v>
      </c>
      <c r="P232" s="52">
        <f t="shared" si="12"/>
        <v>27241812</v>
      </c>
      <c r="Q232" s="28" t="s">
        <v>69</v>
      </c>
      <c r="R232" s="28" t="s">
        <v>104</v>
      </c>
      <c r="S232" s="28" t="s">
        <v>459</v>
      </c>
      <c r="T232" s="20"/>
    </row>
    <row r="233" spans="1:20" s="33" customFormat="1" ht="67.5" x14ac:dyDescent="0.3">
      <c r="A233" s="35" t="s">
        <v>640</v>
      </c>
      <c r="B233" s="35" t="s">
        <v>641</v>
      </c>
      <c r="C233" s="35" t="s">
        <v>647</v>
      </c>
      <c r="D233" s="35" t="s">
        <v>18</v>
      </c>
      <c r="E233" s="35" t="s">
        <v>413</v>
      </c>
      <c r="F233" s="35" t="s">
        <v>425</v>
      </c>
      <c r="G233" s="35" t="s">
        <v>627</v>
      </c>
      <c r="H233" s="35" t="s">
        <v>446</v>
      </c>
      <c r="I233" s="38">
        <f>J233+K233</f>
        <v>200</v>
      </c>
      <c r="J233" s="38">
        <v>0</v>
      </c>
      <c r="K233" s="38">
        <v>200</v>
      </c>
      <c r="L233" s="52">
        <v>0</v>
      </c>
      <c r="M233" s="52">
        <v>0</v>
      </c>
      <c r="N233" s="52">
        <v>0</v>
      </c>
      <c r="O233" s="52">
        <v>0</v>
      </c>
      <c r="P233" s="52">
        <f t="shared" si="12"/>
        <v>0</v>
      </c>
      <c r="Q233" s="28" t="s">
        <v>82</v>
      </c>
      <c r="R233" s="28" t="s">
        <v>82</v>
      </c>
      <c r="S233" s="28" t="s">
        <v>82</v>
      </c>
      <c r="T233" s="20"/>
    </row>
    <row r="234" spans="1:20" s="33" customFormat="1" ht="81" x14ac:dyDescent="0.3">
      <c r="A234" s="35" t="s">
        <v>640</v>
      </c>
      <c r="B234" s="35" t="s">
        <v>641</v>
      </c>
      <c r="C234" s="35" t="s">
        <v>647</v>
      </c>
      <c r="D234" s="35" t="s">
        <v>18</v>
      </c>
      <c r="E234" s="35" t="s">
        <v>413</v>
      </c>
      <c r="F234" s="35" t="s">
        <v>426</v>
      </c>
      <c r="G234" s="35" t="s">
        <v>628</v>
      </c>
      <c r="H234" s="35" t="s">
        <v>450</v>
      </c>
      <c r="I234" s="38">
        <v>4000</v>
      </c>
      <c r="J234" s="38">
        <v>0</v>
      </c>
      <c r="K234" s="38">
        <v>4000</v>
      </c>
      <c r="L234" s="52">
        <v>0</v>
      </c>
      <c r="M234" s="52">
        <v>0</v>
      </c>
      <c r="N234" s="52">
        <v>0</v>
      </c>
      <c r="O234" s="52">
        <v>0</v>
      </c>
      <c r="P234" s="52">
        <f t="shared" si="12"/>
        <v>0</v>
      </c>
      <c r="Q234" s="28" t="s">
        <v>82</v>
      </c>
      <c r="R234" s="28" t="s">
        <v>82</v>
      </c>
      <c r="S234" s="28" t="s">
        <v>82</v>
      </c>
      <c r="T234" s="20"/>
    </row>
    <row r="235" spans="1:20" s="33" customFormat="1" ht="67.5" x14ac:dyDescent="0.3">
      <c r="A235" s="35" t="s">
        <v>640</v>
      </c>
      <c r="B235" s="35" t="s">
        <v>641</v>
      </c>
      <c r="C235" s="35" t="s">
        <v>647</v>
      </c>
      <c r="D235" s="35" t="s">
        <v>18</v>
      </c>
      <c r="E235" s="35" t="s">
        <v>413</v>
      </c>
      <c r="F235" s="35" t="s">
        <v>427</v>
      </c>
      <c r="G235" s="35" t="s">
        <v>628</v>
      </c>
      <c r="H235" s="35" t="s">
        <v>451</v>
      </c>
      <c r="I235" s="38">
        <f>J235+K235</f>
        <v>580</v>
      </c>
      <c r="J235" s="38">
        <v>0</v>
      </c>
      <c r="K235" s="38">
        <v>580</v>
      </c>
      <c r="L235" s="52">
        <v>0</v>
      </c>
      <c r="M235" s="52">
        <v>0</v>
      </c>
      <c r="N235" s="52">
        <v>0</v>
      </c>
      <c r="O235" s="52">
        <v>0</v>
      </c>
      <c r="P235" s="52">
        <f t="shared" si="12"/>
        <v>0</v>
      </c>
      <c r="Q235" s="28" t="s">
        <v>82</v>
      </c>
      <c r="R235" s="28" t="s">
        <v>82</v>
      </c>
      <c r="S235" s="28" t="s">
        <v>82</v>
      </c>
      <c r="T235" s="20"/>
    </row>
    <row r="236" spans="1:20" s="33" customFormat="1" ht="81" x14ac:dyDescent="0.3">
      <c r="A236" s="35" t="s">
        <v>640</v>
      </c>
      <c r="B236" s="35" t="s">
        <v>641</v>
      </c>
      <c r="C236" s="35" t="s">
        <v>648</v>
      </c>
      <c r="D236" s="35" t="s">
        <v>18</v>
      </c>
      <c r="E236" s="35" t="s">
        <v>413</v>
      </c>
      <c r="F236" s="35" t="s">
        <v>428</v>
      </c>
      <c r="G236" s="35" t="s">
        <v>629</v>
      </c>
      <c r="H236" s="35" t="s">
        <v>452</v>
      </c>
      <c r="I236" s="38">
        <v>6500</v>
      </c>
      <c r="J236" s="38">
        <v>0</v>
      </c>
      <c r="K236" s="38">
        <v>6500</v>
      </c>
      <c r="L236" s="52">
        <v>0</v>
      </c>
      <c r="M236" s="52">
        <v>0</v>
      </c>
      <c r="N236" s="52">
        <v>125276200</v>
      </c>
      <c r="O236" s="52">
        <v>120000000</v>
      </c>
      <c r="P236" s="52">
        <f t="shared" si="12"/>
        <v>245276200</v>
      </c>
      <c r="Q236" s="28" t="s">
        <v>69</v>
      </c>
      <c r="R236" s="28" t="s">
        <v>75</v>
      </c>
      <c r="S236" s="28" t="s">
        <v>103</v>
      </c>
      <c r="T236" s="20"/>
    </row>
    <row r="237" spans="1:20" s="33" customFormat="1" ht="67.5" x14ac:dyDescent="0.3">
      <c r="A237" s="35" t="s">
        <v>640</v>
      </c>
      <c r="B237" s="35" t="s">
        <v>641</v>
      </c>
      <c r="C237" s="35" t="s">
        <v>648</v>
      </c>
      <c r="D237" s="35" t="s">
        <v>18</v>
      </c>
      <c r="E237" s="35" t="s">
        <v>413</v>
      </c>
      <c r="F237" s="35" t="s">
        <v>429</v>
      </c>
      <c r="G237" s="35" t="s">
        <v>630</v>
      </c>
      <c r="H237" s="35" t="s">
        <v>453</v>
      </c>
      <c r="I237" s="38">
        <f>J237+K237</f>
        <v>9</v>
      </c>
      <c r="J237" s="38">
        <v>9</v>
      </c>
      <c r="K237" s="38">
        <v>0</v>
      </c>
      <c r="L237" s="52">
        <v>11350755</v>
      </c>
      <c r="M237" s="52">
        <v>12643920</v>
      </c>
      <c r="N237" s="52">
        <v>0</v>
      </c>
      <c r="O237" s="52">
        <v>0</v>
      </c>
      <c r="P237" s="52">
        <f t="shared" si="12"/>
        <v>11350755</v>
      </c>
      <c r="Q237" s="28" t="s">
        <v>69</v>
      </c>
      <c r="R237" s="28" t="s">
        <v>75</v>
      </c>
      <c r="S237" s="28" t="s">
        <v>635</v>
      </c>
      <c r="T237" s="20"/>
    </row>
    <row r="238" spans="1:20" s="33" customFormat="1" ht="67.5" x14ac:dyDescent="0.3">
      <c r="A238" s="35" t="s">
        <v>640</v>
      </c>
      <c r="B238" s="35" t="s">
        <v>641</v>
      </c>
      <c r="C238" s="35" t="s">
        <v>647</v>
      </c>
      <c r="D238" s="35" t="s">
        <v>18</v>
      </c>
      <c r="E238" s="35" t="s">
        <v>413</v>
      </c>
      <c r="F238" s="35" t="s">
        <v>430</v>
      </c>
      <c r="G238" s="35" t="s">
        <v>631</v>
      </c>
      <c r="H238" s="35" t="s">
        <v>454</v>
      </c>
      <c r="I238" s="38">
        <f>J238+K238</f>
        <v>10</v>
      </c>
      <c r="J238" s="38">
        <v>0</v>
      </c>
      <c r="K238" s="38">
        <v>10</v>
      </c>
      <c r="L238" s="52">
        <v>0</v>
      </c>
      <c r="M238" s="52">
        <v>0</v>
      </c>
      <c r="N238" s="52">
        <v>0</v>
      </c>
      <c r="O238" s="52">
        <v>0</v>
      </c>
      <c r="P238" s="52">
        <f t="shared" si="12"/>
        <v>0</v>
      </c>
      <c r="Q238" s="28" t="s">
        <v>82</v>
      </c>
      <c r="R238" s="28" t="s">
        <v>82</v>
      </c>
      <c r="S238" s="28" t="s">
        <v>82</v>
      </c>
      <c r="T238" s="20"/>
    </row>
    <row r="239" spans="1:20" s="33" customFormat="1" ht="67.5" x14ac:dyDescent="0.3">
      <c r="A239" s="35" t="s">
        <v>640</v>
      </c>
      <c r="B239" s="35" t="s">
        <v>641</v>
      </c>
      <c r="C239" s="35" t="s">
        <v>648</v>
      </c>
      <c r="D239" s="35" t="s">
        <v>18</v>
      </c>
      <c r="E239" s="35" t="s">
        <v>413</v>
      </c>
      <c r="F239" s="35" t="s">
        <v>431</v>
      </c>
      <c r="G239" s="35" t="s">
        <v>632</v>
      </c>
      <c r="H239" s="35" t="s">
        <v>455</v>
      </c>
      <c r="I239" s="38">
        <f>J239+K239</f>
        <v>4250</v>
      </c>
      <c r="J239" s="38">
        <v>0</v>
      </c>
      <c r="K239" s="38">
        <v>4250</v>
      </c>
      <c r="L239" s="52">
        <v>0</v>
      </c>
      <c r="M239" s="52">
        <v>0</v>
      </c>
      <c r="N239" s="52">
        <v>0</v>
      </c>
      <c r="O239" s="52">
        <v>0</v>
      </c>
      <c r="P239" s="52">
        <f t="shared" si="12"/>
        <v>0</v>
      </c>
      <c r="Q239" s="28" t="s">
        <v>82</v>
      </c>
      <c r="R239" s="28" t="s">
        <v>82</v>
      </c>
      <c r="S239" s="28" t="s">
        <v>82</v>
      </c>
      <c r="T239" s="20"/>
    </row>
    <row r="240" spans="1:20" s="33" customFormat="1" ht="67.5" x14ac:dyDescent="0.3">
      <c r="A240" s="35" t="s">
        <v>640</v>
      </c>
      <c r="B240" s="35" t="s">
        <v>641</v>
      </c>
      <c r="C240" s="35" t="s">
        <v>648</v>
      </c>
      <c r="D240" s="35" t="s">
        <v>18</v>
      </c>
      <c r="E240" s="35" t="s">
        <v>413</v>
      </c>
      <c r="F240" s="35" t="s">
        <v>432</v>
      </c>
      <c r="G240" s="35" t="s">
        <v>633</v>
      </c>
      <c r="H240" s="35" t="s">
        <v>456</v>
      </c>
      <c r="I240" s="38">
        <v>12</v>
      </c>
      <c r="J240" s="38">
        <v>0</v>
      </c>
      <c r="K240" s="38">
        <v>12</v>
      </c>
      <c r="L240" s="52">
        <v>0</v>
      </c>
      <c r="M240" s="52">
        <v>0</v>
      </c>
      <c r="N240" s="52">
        <v>0</v>
      </c>
      <c r="O240" s="52">
        <v>0</v>
      </c>
      <c r="P240" s="52">
        <f t="shared" si="12"/>
        <v>0</v>
      </c>
      <c r="Q240" s="28" t="s">
        <v>82</v>
      </c>
      <c r="R240" s="28" t="s">
        <v>82</v>
      </c>
      <c r="S240" s="28" t="s">
        <v>82</v>
      </c>
      <c r="T240" s="20"/>
    </row>
    <row r="241" spans="1:20" s="7" customFormat="1" ht="81" x14ac:dyDescent="0.3">
      <c r="A241" s="37" t="s">
        <v>645</v>
      </c>
      <c r="B241" s="37" t="s">
        <v>646</v>
      </c>
      <c r="C241" s="35" t="s">
        <v>649</v>
      </c>
      <c r="D241" s="35" t="s">
        <v>19</v>
      </c>
      <c r="E241" s="36" t="s">
        <v>413</v>
      </c>
      <c r="F241" s="35" t="s">
        <v>42</v>
      </c>
      <c r="G241" s="35" t="s">
        <v>436</v>
      </c>
      <c r="H241" s="35" t="s">
        <v>65</v>
      </c>
      <c r="I241" s="46">
        <v>1</v>
      </c>
      <c r="J241" s="46">
        <v>0</v>
      </c>
      <c r="K241" s="46">
        <v>1</v>
      </c>
      <c r="L241" s="53">
        <v>0</v>
      </c>
      <c r="M241" s="53">
        <v>0</v>
      </c>
      <c r="N241" s="53">
        <v>0</v>
      </c>
      <c r="O241" s="53">
        <v>0</v>
      </c>
      <c r="P241" s="53">
        <f t="shared" si="12"/>
        <v>0</v>
      </c>
      <c r="Q241" s="28" t="s">
        <v>82</v>
      </c>
      <c r="R241" s="28" t="s">
        <v>82</v>
      </c>
      <c r="S241" s="28" t="s">
        <v>82</v>
      </c>
      <c r="T241" s="20"/>
    </row>
    <row r="242" spans="1:20" s="7" customFormat="1" ht="54" x14ac:dyDescent="0.3">
      <c r="A242" s="37" t="s">
        <v>642</v>
      </c>
      <c r="B242" s="37" t="s">
        <v>643</v>
      </c>
      <c r="C242" s="35" t="s">
        <v>650</v>
      </c>
      <c r="D242" s="36" t="s">
        <v>20</v>
      </c>
      <c r="E242" s="36" t="s">
        <v>413</v>
      </c>
      <c r="F242" s="35" t="s">
        <v>43</v>
      </c>
      <c r="G242" s="35" t="s">
        <v>479</v>
      </c>
      <c r="H242" s="35" t="s">
        <v>66</v>
      </c>
      <c r="I242" s="31">
        <v>9795286028.2236881</v>
      </c>
      <c r="J242" s="31">
        <v>0</v>
      </c>
      <c r="K242" s="31">
        <v>9795286028.2236881</v>
      </c>
      <c r="L242" s="53">
        <v>0</v>
      </c>
      <c r="M242" s="53">
        <v>0</v>
      </c>
      <c r="N242" s="53">
        <v>0</v>
      </c>
      <c r="O242" s="53">
        <v>0</v>
      </c>
      <c r="P242" s="53">
        <f t="shared" si="12"/>
        <v>0</v>
      </c>
      <c r="Q242" s="28" t="s">
        <v>82</v>
      </c>
      <c r="R242" s="28" t="s">
        <v>82</v>
      </c>
      <c r="S242" s="28" t="s">
        <v>82</v>
      </c>
      <c r="T242" s="20"/>
    </row>
    <row r="243" spans="1:20" s="33" customFormat="1" ht="81" x14ac:dyDescent="0.3">
      <c r="A243" s="35" t="s">
        <v>640</v>
      </c>
      <c r="B243" s="35" t="s">
        <v>641</v>
      </c>
      <c r="C243" s="35" t="s">
        <v>648</v>
      </c>
      <c r="D243" s="35" t="s">
        <v>18</v>
      </c>
      <c r="E243" s="35" t="s">
        <v>413</v>
      </c>
      <c r="F243" s="35" t="s">
        <v>433</v>
      </c>
      <c r="G243" s="35" t="s">
        <v>628</v>
      </c>
      <c r="H243" s="35" t="s">
        <v>457</v>
      </c>
      <c r="I243" s="38">
        <v>21</v>
      </c>
      <c r="J243" s="38">
        <v>0</v>
      </c>
      <c r="K243" s="38">
        <v>21</v>
      </c>
      <c r="L243" s="52">
        <v>0</v>
      </c>
      <c r="M243" s="52">
        <v>0</v>
      </c>
      <c r="N243" s="52">
        <v>0</v>
      </c>
      <c r="O243" s="52">
        <v>0</v>
      </c>
      <c r="P243" s="52">
        <f t="shared" si="12"/>
        <v>0</v>
      </c>
      <c r="Q243" s="28" t="s">
        <v>82</v>
      </c>
      <c r="R243" s="28" t="s">
        <v>82</v>
      </c>
      <c r="S243" s="28" t="s">
        <v>82</v>
      </c>
      <c r="T243" s="20"/>
    </row>
    <row r="244" spans="1:20" s="33" customFormat="1" ht="94.5" x14ac:dyDescent="0.3">
      <c r="A244" s="35" t="s">
        <v>640</v>
      </c>
      <c r="B244" s="35" t="s">
        <v>641</v>
      </c>
      <c r="C244" s="35" t="s">
        <v>648</v>
      </c>
      <c r="D244" s="35" t="s">
        <v>18</v>
      </c>
      <c r="E244" s="35" t="s">
        <v>413</v>
      </c>
      <c r="F244" s="35" t="s">
        <v>434</v>
      </c>
      <c r="G244" s="35" t="s">
        <v>634</v>
      </c>
      <c r="H244" s="35" t="s">
        <v>457</v>
      </c>
      <c r="I244" s="46">
        <v>1</v>
      </c>
      <c r="J244" s="38">
        <v>0</v>
      </c>
      <c r="K244" s="46">
        <v>1</v>
      </c>
      <c r="L244" s="52">
        <v>0</v>
      </c>
      <c r="M244" s="52">
        <v>0</v>
      </c>
      <c r="N244" s="52">
        <v>0</v>
      </c>
      <c r="O244" s="52">
        <v>0</v>
      </c>
      <c r="P244" s="52">
        <f t="shared" si="12"/>
        <v>0</v>
      </c>
      <c r="Q244" s="28" t="s">
        <v>82</v>
      </c>
      <c r="R244" s="28" t="s">
        <v>82</v>
      </c>
      <c r="S244" s="28" t="s">
        <v>82</v>
      </c>
      <c r="T244" s="20"/>
    </row>
    <row r="245" spans="1:20" s="2" customFormat="1" ht="13.5" x14ac:dyDescent="0.3">
      <c r="F245" s="8"/>
      <c r="G245" s="8"/>
      <c r="L245" s="9"/>
      <c r="M245" s="9"/>
      <c r="N245" s="9"/>
      <c r="O245" s="9"/>
      <c r="P245" s="9"/>
      <c r="Q245" s="9"/>
      <c r="R245" s="9"/>
      <c r="S245" s="9"/>
      <c r="T245" s="9"/>
    </row>
    <row r="246" spans="1:20" s="2" customFormat="1" ht="13.5" x14ac:dyDescent="0.3">
      <c r="F246" s="8"/>
      <c r="G246" s="8"/>
      <c r="L246" s="9"/>
      <c r="M246" s="9"/>
      <c r="N246" s="9"/>
      <c r="O246" s="9"/>
      <c r="P246" s="9"/>
      <c r="Q246" s="9"/>
      <c r="R246" s="9"/>
      <c r="S246" s="9"/>
      <c r="T246" s="9"/>
    </row>
    <row r="247" spans="1:20" s="2" customFormat="1" ht="13.5" x14ac:dyDescent="0.3">
      <c r="F247" s="8"/>
      <c r="G247" s="8"/>
      <c r="L247" s="9"/>
      <c r="M247" s="9"/>
      <c r="N247" s="9"/>
      <c r="O247" s="9"/>
      <c r="P247" s="9"/>
      <c r="Q247" s="9"/>
      <c r="R247" s="9"/>
      <c r="S247" s="9"/>
      <c r="T247" s="9"/>
    </row>
    <row r="248" spans="1:20" s="2" customFormat="1" ht="13.5" x14ac:dyDescent="0.3">
      <c r="F248" s="8"/>
      <c r="G248" s="8"/>
      <c r="L248" s="9"/>
      <c r="M248" s="9"/>
      <c r="N248" s="9"/>
      <c r="O248" s="9"/>
      <c r="P248" s="9"/>
      <c r="Q248" s="9"/>
      <c r="R248" s="9"/>
      <c r="S248" s="9"/>
      <c r="T248" s="9"/>
    </row>
    <row r="249" spans="1:20" s="2" customFormat="1" ht="13.5" x14ac:dyDescent="0.3">
      <c r="F249" s="8"/>
      <c r="G249" s="8"/>
      <c r="L249" s="9"/>
      <c r="M249" s="9"/>
      <c r="N249" s="9"/>
      <c r="O249" s="9"/>
      <c r="P249" s="9"/>
      <c r="Q249" s="9"/>
      <c r="R249" s="9"/>
      <c r="S249" s="9"/>
      <c r="T249" s="9"/>
    </row>
    <row r="250" spans="1:20" s="2" customFormat="1" ht="13.5" x14ac:dyDescent="0.3">
      <c r="F250" s="8"/>
      <c r="G250" s="8"/>
      <c r="L250" s="9"/>
      <c r="M250" s="9"/>
      <c r="N250" s="9"/>
      <c r="O250" s="9"/>
      <c r="P250" s="9"/>
      <c r="Q250" s="9"/>
      <c r="R250" s="9"/>
      <c r="S250" s="9"/>
      <c r="T250" s="9"/>
    </row>
    <row r="251" spans="1:20" s="2" customFormat="1" ht="13.5" x14ac:dyDescent="0.3">
      <c r="F251" s="8"/>
      <c r="G251" s="8"/>
      <c r="L251" s="9"/>
      <c r="M251" s="9"/>
      <c r="N251" s="9"/>
      <c r="O251" s="9"/>
      <c r="P251" s="9"/>
      <c r="Q251" s="9"/>
      <c r="R251" s="9"/>
      <c r="S251" s="9"/>
      <c r="T251" s="9"/>
    </row>
    <row r="252" spans="1:20" s="2" customFormat="1" ht="13.5" x14ac:dyDescent="0.3">
      <c r="F252" s="8"/>
      <c r="G252" s="8"/>
      <c r="L252" s="9"/>
      <c r="M252" s="9"/>
      <c r="N252" s="9"/>
      <c r="O252" s="9"/>
      <c r="P252" s="9"/>
      <c r="Q252" s="9"/>
      <c r="R252" s="9"/>
      <c r="S252" s="9"/>
      <c r="T252" s="9"/>
    </row>
    <row r="253" spans="1:20" s="2" customFormat="1" ht="13.5" x14ac:dyDescent="0.3">
      <c r="F253" s="8"/>
      <c r="G253" s="8"/>
      <c r="L253" s="9"/>
      <c r="M253" s="9"/>
      <c r="N253" s="9"/>
      <c r="O253" s="9"/>
      <c r="P253" s="9"/>
      <c r="Q253" s="9"/>
      <c r="R253" s="9"/>
      <c r="S253" s="9"/>
      <c r="T253" s="9"/>
    </row>
    <row r="254" spans="1:20" s="2" customFormat="1" ht="13.5" x14ac:dyDescent="0.3">
      <c r="F254" s="8"/>
      <c r="G254" s="8"/>
      <c r="L254" s="9"/>
      <c r="M254" s="9"/>
      <c r="N254" s="9"/>
      <c r="O254" s="9"/>
      <c r="P254" s="9"/>
      <c r="Q254" s="9"/>
      <c r="R254" s="9"/>
      <c r="S254" s="9"/>
      <c r="T254" s="9"/>
    </row>
    <row r="255" spans="1:20" s="2" customFormat="1" ht="13.5" x14ac:dyDescent="0.3">
      <c r="F255" s="8"/>
      <c r="G255" s="8"/>
      <c r="L255" s="9"/>
      <c r="M255" s="9"/>
      <c r="N255" s="9"/>
      <c r="O255" s="9"/>
      <c r="P255" s="9"/>
      <c r="Q255" s="9"/>
      <c r="R255" s="9"/>
      <c r="S255" s="9"/>
      <c r="T255" s="9"/>
    </row>
    <row r="256" spans="1:20" s="2" customFormat="1" ht="13.5" x14ac:dyDescent="0.3">
      <c r="F256" s="8"/>
      <c r="G256" s="8"/>
      <c r="L256" s="9"/>
      <c r="M256" s="9"/>
      <c r="N256" s="9"/>
      <c r="O256" s="9"/>
      <c r="P256" s="9"/>
      <c r="Q256" s="9"/>
      <c r="R256" s="9"/>
      <c r="S256" s="9"/>
      <c r="T256" s="9"/>
    </row>
    <row r="257" spans="6:20" s="2" customFormat="1" ht="13.5" x14ac:dyDescent="0.3">
      <c r="F257" s="8"/>
      <c r="G257" s="8"/>
      <c r="L257" s="9"/>
      <c r="M257" s="9"/>
      <c r="N257" s="9"/>
      <c r="O257" s="9"/>
      <c r="P257" s="9"/>
      <c r="Q257" s="9"/>
      <c r="R257" s="9"/>
      <c r="S257" s="9"/>
      <c r="T257" s="9"/>
    </row>
    <row r="258" spans="6:20" s="2" customFormat="1" ht="13.5" x14ac:dyDescent="0.3">
      <c r="F258" s="8"/>
      <c r="G258" s="8"/>
      <c r="L258" s="9"/>
      <c r="M258" s="9"/>
      <c r="N258" s="9"/>
      <c r="O258" s="9"/>
      <c r="P258" s="9"/>
      <c r="Q258" s="9"/>
      <c r="R258" s="9"/>
      <c r="S258" s="9"/>
      <c r="T258" s="9"/>
    </row>
    <row r="259" spans="6:20" s="2" customFormat="1" ht="13.5" x14ac:dyDescent="0.3">
      <c r="F259" s="8"/>
      <c r="G259" s="8"/>
      <c r="L259" s="9"/>
      <c r="M259" s="9"/>
      <c r="N259" s="9"/>
      <c r="O259" s="9"/>
      <c r="P259" s="9"/>
      <c r="Q259" s="9"/>
      <c r="R259" s="9"/>
      <c r="S259" s="9"/>
      <c r="T259" s="9"/>
    </row>
    <row r="260" spans="6:20" s="2" customFormat="1" ht="13.5" x14ac:dyDescent="0.3">
      <c r="F260" s="8"/>
      <c r="G260" s="8"/>
      <c r="L260" s="9"/>
      <c r="M260" s="9"/>
      <c r="N260" s="9"/>
      <c r="O260" s="9"/>
      <c r="P260" s="9"/>
      <c r="Q260" s="9"/>
      <c r="R260" s="9"/>
      <c r="S260" s="9"/>
      <c r="T260" s="9"/>
    </row>
    <row r="261" spans="6:20" s="2" customFormat="1" ht="13.5" x14ac:dyDescent="0.3">
      <c r="F261" s="8"/>
      <c r="G261" s="8"/>
      <c r="L261" s="9"/>
      <c r="M261" s="9"/>
      <c r="N261" s="9"/>
      <c r="O261" s="9"/>
      <c r="P261" s="9"/>
      <c r="Q261" s="9"/>
      <c r="R261" s="9"/>
      <c r="S261" s="9"/>
      <c r="T261" s="9"/>
    </row>
    <row r="262" spans="6:20" s="2" customFormat="1" ht="13.5" x14ac:dyDescent="0.3">
      <c r="F262" s="8"/>
      <c r="G262" s="8"/>
      <c r="L262" s="9"/>
      <c r="M262" s="9"/>
      <c r="N262" s="9"/>
      <c r="O262" s="9"/>
      <c r="P262" s="9"/>
      <c r="Q262" s="9"/>
      <c r="R262" s="9"/>
      <c r="S262" s="9"/>
      <c r="T262" s="9"/>
    </row>
    <row r="263" spans="6:20" s="2" customFormat="1" ht="13.5" x14ac:dyDescent="0.3">
      <c r="F263" s="8"/>
      <c r="G263" s="8"/>
      <c r="L263" s="9"/>
      <c r="M263" s="9"/>
      <c r="N263" s="9"/>
      <c r="O263" s="9"/>
      <c r="P263" s="9"/>
      <c r="Q263" s="9"/>
      <c r="R263" s="9"/>
      <c r="S263" s="9"/>
      <c r="T263" s="9"/>
    </row>
    <row r="264" spans="6:20" s="2" customFormat="1" ht="13.5" x14ac:dyDescent="0.3">
      <c r="F264" s="8"/>
      <c r="G264" s="8"/>
      <c r="L264" s="9"/>
      <c r="M264" s="9"/>
      <c r="N264" s="9"/>
      <c r="O264" s="9"/>
      <c r="P264" s="9"/>
      <c r="Q264" s="9"/>
      <c r="R264" s="9"/>
      <c r="S264" s="9"/>
      <c r="T264" s="9"/>
    </row>
    <row r="265" spans="6:20" s="2" customFormat="1" ht="13.5" x14ac:dyDescent="0.3">
      <c r="F265" s="8"/>
      <c r="G265" s="8"/>
      <c r="L265" s="9"/>
      <c r="M265" s="9"/>
      <c r="N265" s="9"/>
      <c r="O265" s="9"/>
      <c r="P265" s="9"/>
      <c r="Q265" s="9"/>
      <c r="R265" s="9"/>
      <c r="S265" s="9"/>
      <c r="T265" s="9"/>
    </row>
    <row r="266" spans="6:20" s="2" customFormat="1" ht="13.5" x14ac:dyDescent="0.3">
      <c r="F266" s="8"/>
      <c r="G266" s="8"/>
      <c r="L266" s="9"/>
      <c r="M266" s="9"/>
      <c r="N266" s="9"/>
      <c r="O266" s="9"/>
      <c r="P266" s="9"/>
      <c r="Q266" s="9"/>
      <c r="R266" s="9"/>
      <c r="S266" s="9"/>
      <c r="T266" s="9"/>
    </row>
    <row r="267" spans="6:20" s="2" customFormat="1" ht="13.5" x14ac:dyDescent="0.3">
      <c r="F267" s="8"/>
      <c r="G267" s="8"/>
      <c r="L267" s="9"/>
      <c r="M267" s="9"/>
      <c r="N267" s="9"/>
      <c r="O267" s="9"/>
      <c r="P267" s="9"/>
      <c r="Q267" s="9"/>
      <c r="R267" s="9"/>
      <c r="S267" s="9"/>
      <c r="T267" s="9"/>
    </row>
    <row r="268" spans="6:20" s="2" customFormat="1" ht="13.5" x14ac:dyDescent="0.3">
      <c r="F268" s="8"/>
      <c r="G268" s="8"/>
      <c r="L268" s="9"/>
      <c r="M268" s="9"/>
      <c r="N268" s="9"/>
      <c r="O268" s="9"/>
      <c r="P268" s="9"/>
      <c r="Q268" s="9"/>
      <c r="R268" s="9"/>
      <c r="S268" s="9"/>
      <c r="T268" s="9"/>
    </row>
    <row r="269" spans="6:20" s="2" customFormat="1" ht="13.5" x14ac:dyDescent="0.3">
      <c r="F269" s="8"/>
      <c r="G269" s="8"/>
      <c r="L269" s="9"/>
      <c r="M269" s="9"/>
      <c r="N269" s="9"/>
      <c r="O269" s="9"/>
      <c r="P269" s="9"/>
      <c r="Q269" s="9"/>
      <c r="R269" s="9"/>
      <c r="S269" s="9"/>
      <c r="T269" s="9"/>
    </row>
    <row r="270" spans="6:20" s="2" customFormat="1" ht="13.5" x14ac:dyDescent="0.3">
      <c r="F270" s="8"/>
      <c r="G270" s="8"/>
      <c r="L270" s="9"/>
      <c r="M270" s="9"/>
      <c r="N270" s="9"/>
      <c r="O270" s="9"/>
      <c r="P270" s="9"/>
      <c r="Q270" s="9"/>
      <c r="R270" s="9"/>
      <c r="S270" s="9"/>
      <c r="T270" s="9"/>
    </row>
    <row r="271" spans="6:20" s="2" customFormat="1" ht="13.5" x14ac:dyDescent="0.3">
      <c r="F271" s="8"/>
      <c r="G271" s="8"/>
      <c r="L271" s="9"/>
      <c r="M271" s="9"/>
      <c r="N271" s="9"/>
      <c r="O271" s="9"/>
      <c r="P271" s="9"/>
      <c r="Q271" s="9"/>
      <c r="R271" s="9"/>
      <c r="S271" s="9"/>
      <c r="T271" s="9"/>
    </row>
    <row r="272" spans="6:20" s="2" customFormat="1" ht="13.5" x14ac:dyDescent="0.3">
      <c r="F272" s="8"/>
      <c r="G272" s="8"/>
      <c r="L272" s="9"/>
      <c r="M272" s="9"/>
      <c r="N272" s="9"/>
      <c r="O272" s="9"/>
      <c r="P272" s="9"/>
      <c r="Q272" s="9"/>
      <c r="R272" s="9"/>
      <c r="S272" s="9"/>
      <c r="T272" s="9"/>
    </row>
    <row r="273" spans="6:20" s="2" customFormat="1" ht="13.5" x14ac:dyDescent="0.3">
      <c r="F273" s="8"/>
      <c r="G273" s="8"/>
      <c r="L273" s="9"/>
      <c r="M273" s="9"/>
      <c r="N273" s="9"/>
      <c r="O273" s="9"/>
      <c r="P273" s="9"/>
      <c r="Q273" s="9"/>
      <c r="R273" s="9"/>
      <c r="S273" s="9"/>
      <c r="T273" s="9"/>
    </row>
    <row r="274" spans="6:20" s="2" customFormat="1" ht="13.5" x14ac:dyDescent="0.3">
      <c r="F274" s="8"/>
      <c r="G274" s="8"/>
      <c r="L274" s="9"/>
      <c r="M274" s="9"/>
      <c r="N274" s="9"/>
      <c r="O274" s="9"/>
      <c r="P274" s="9"/>
      <c r="Q274" s="9"/>
      <c r="R274" s="9"/>
      <c r="S274" s="9"/>
      <c r="T274" s="9"/>
    </row>
    <row r="275" spans="6:20" s="2" customFormat="1" ht="13.5" x14ac:dyDescent="0.3">
      <c r="F275" s="8"/>
      <c r="G275" s="8"/>
      <c r="L275" s="9"/>
      <c r="M275" s="9"/>
      <c r="N275" s="9"/>
      <c r="O275" s="9"/>
      <c r="P275" s="9"/>
      <c r="Q275" s="9"/>
      <c r="R275" s="9"/>
      <c r="S275" s="9"/>
      <c r="T275" s="9"/>
    </row>
    <row r="276" spans="6:20" s="2" customFormat="1" ht="13.5" x14ac:dyDescent="0.3">
      <c r="F276" s="8"/>
      <c r="G276" s="8"/>
      <c r="L276" s="9"/>
      <c r="M276" s="9"/>
      <c r="N276" s="9"/>
      <c r="O276" s="9"/>
      <c r="P276" s="9"/>
      <c r="Q276" s="9"/>
      <c r="R276" s="9"/>
      <c r="S276" s="9"/>
      <c r="T276" s="9"/>
    </row>
    <row r="277" spans="6:20" s="2" customFormat="1" ht="13.5" x14ac:dyDescent="0.3">
      <c r="F277" s="8"/>
      <c r="G277" s="8"/>
      <c r="L277" s="9"/>
      <c r="M277" s="9"/>
      <c r="N277" s="9"/>
      <c r="O277" s="9"/>
      <c r="P277" s="9"/>
      <c r="Q277" s="9"/>
      <c r="R277" s="9"/>
      <c r="S277" s="9"/>
      <c r="T277" s="9"/>
    </row>
    <row r="278" spans="6:20" s="2" customFormat="1" ht="13.5" x14ac:dyDescent="0.3">
      <c r="F278" s="8"/>
      <c r="G278" s="8"/>
      <c r="L278" s="9"/>
      <c r="M278" s="9"/>
      <c r="N278" s="9"/>
      <c r="O278" s="9"/>
      <c r="P278" s="9"/>
      <c r="Q278" s="9"/>
      <c r="R278" s="9"/>
      <c r="S278" s="9"/>
      <c r="T278" s="9"/>
    </row>
    <row r="279" spans="6:20" s="2" customFormat="1" ht="13.5" x14ac:dyDescent="0.3">
      <c r="F279" s="8"/>
      <c r="G279" s="8"/>
      <c r="L279" s="9"/>
      <c r="M279" s="9"/>
      <c r="N279" s="9"/>
      <c r="O279" s="9"/>
      <c r="P279" s="9"/>
      <c r="Q279" s="9"/>
      <c r="R279" s="9"/>
      <c r="S279" s="9"/>
      <c r="T279" s="9"/>
    </row>
    <row r="280" spans="6:20" s="2" customFormat="1" ht="13.5" x14ac:dyDescent="0.3">
      <c r="F280" s="8"/>
      <c r="G280" s="8"/>
      <c r="L280" s="9"/>
      <c r="M280" s="9"/>
      <c r="N280" s="9"/>
      <c r="O280" s="9"/>
      <c r="P280" s="9"/>
      <c r="Q280" s="9"/>
      <c r="R280" s="9"/>
      <c r="S280" s="9"/>
      <c r="T280" s="9"/>
    </row>
    <row r="281" spans="6:20" s="2" customFormat="1" ht="13.5" x14ac:dyDescent="0.3">
      <c r="F281" s="8"/>
      <c r="G281" s="8"/>
      <c r="L281" s="9"/>
      <c r="M281" s="9"/>
      <c r="N281" s="9"/>
      <c r="O281" s="9"/>
      <c r="P281" s="9"/>
      <c r="Q281" s="9"/>
      <c r="R281" s="9"/>
      <c r="S281" s="9"/>
      <c r="T281" s="9"/>
    </row>
    <row r="282" spans="6:20" s="2" customFormat="1" ht="13.5" x14ac:dyDescent="0.3">
      <c r="F282" s="8"/>
      <c r="G282" s="8"/>
      <c r="L282" s="9"/>
      <c r="M282" s="9"/>
      <c r="N282" s="9"/>
      <c r="O282" s="9"/>
      <c r="P282" s="9"/>
      <c r="Q282" s="9"/>
      <c r="R282" s="9"/>
      <c r="S282" s="9"/>
      <c r="T282" s="9"/>
    </row>
    <row r="283" spans="6:20" s="2" customFormat="1" ht="13.5" x14ac:dyDescent="0.3">
      <c r="F283" s="8"/>
      <c r="G283" s="8"/>
      <c r="L283" s="9"/>
      <c r="M283" s="9"/>
      <c r="N283" s="9"/>
      <c r="O283" s="9"/>
      <c r="P283" s="9"/>
      <c r="Q283" s="9"/>
      <c r="R283" s="9"/>
      <c r="S283" s="9"/>
      <c r="T283" s="9"/>
    </row>
    <row r="284" spans="6:20" s="2" customFormat="1" ht="13.5" x14ac:dyDescent="0.3">
      <c r="F284" s="8"/>
      <c r="G284" s="8"/>
      <c r="L284" s="9"/>
      <c r="M284" s="9"/>
      <c r="N284" s="9"/>
      <c r="O284" s="9"/>
      <c r="P284" s="9"/>
      <c r="Q284" s="9"/>
      <c r="R284" s="9"/>
      <c r="S284" s="9"/>
      <c r="T284" s="9"/>
    </row>
    <row r="285" spans="6:20" s="2" customFormat="1" ht="13.5" x14ac:dyDescent="0.3">
      <c r="F285" s="8"/>
      <c r="G285" s="8"/>
      <c r="L285" s="9"/>
      <c r="M285" s="9"/>
      <c r="N285" s="9"/>
      <c r="O285" s="9"/>
      <c r="P285" s="9"/>
      <c r="Q285" s="9"/>
      <c r="R285" s="9"/>
      <c r="S285" s="9"/>
      <c r="T285" s="9"/>
    </row>
    <row r="286" spans="6:20" s="2" customFormat="1" ht="13.5" x14ac:dyDescent="0.3">
      <c r="F286" s="8"/>
      <c r="G286" s="8"/>
      <c r="L286" s="9"/>
      <c r="M286" s="9"/>
      <c r="N286" s="9"/>
      <c r="O286" s="9"/>
      <c r="P286" s="9"/>
      <c r="Q286" s="9"/>
      <c r="R286" s="9"/>
      <c r="S286" s="9"/>
      <c r="T286" s="9"/>
    </row>
    <row r="287" spans="6:20" s="2" customFormat="1" ht="13.5" x14ac:dyDescent="0.3">
      <c r="F287" s="8"/>
      <c r="G287" s="8"/>
      <c r="L287" s="9"/>
      <c r="M287" s="9"/>
      <c r="N287" s="9"/>
      <c r="O287" s="9"/>
      <c r="P287" s="9"/>
      <c r="Q287" s="9"/>
      <c r="R287" s="9"/>
      <c r="S287" s="9"/>
      <c r="T287" s="9"/>
    </row>
    <row r="288" spans="6:20" s="2" customFormat="1" ht="13.5" x14ac:dyDescent="0.3">
      <c r="F288" s="8"/>
      <c r="G288" s="8"/>
      <c r="L288" s="9"/>
      <c r="M288" s="9"/>
      <c r="N288" s="9"/>
      <c r="O288" s="9"/>
      <c r="P288" s="9"/>
      <c r="Q288" s="9"/>
      <c r="R288" s="9"/>
      <c r="S288" s="9"/>
      <c r="T288" s="9"/>
    </row>
    <row r="289" spans="6:20" s="2" customFormat="1" ht="13.5" x14ac:dyDescent="0.3">
      <c r="F289" s="8"/>
      <c r="G289" s="8"/>
      <c r="L289" s="9"/>
      <c r="M289" s="9"/>
      <c r="N289" s="9"/>
      <c r="O289" s="9"/>
      <c r="P289" s="9"/>
      <c r="Q289" s="9"/>
      <c r="R289" s="9"/>
      <c r="S289" s="9"/>
      <c r="T289" s="9"/>
    </row>
    <row r="290" spans="6:20" s="2" customFormat="1" ht="13.5" x14ac:dyDescent="0.3">
      <c r="F290" s="8"/>
      <c r="G290" s="8"/>
      <c r="L290" s="9"/>
      <c r="M290" s="9"/>
      <c r="N290" s="9"/>
      <c r="O290" s="9"/>
      <c r="P290" s="9"/>
      <c r="Q290" s="9"/>
      <c r="R290" s="9"/>
      <c r="S290" s="9"/>
      <c r="T290" s="9"/>
    </row>
    <row r="291" spans="6:20" s="2" customFormat="1" ht="13.5" x14ac:dyDescent="0.3">
      <c r="F291" s="8"/>
      <c r="G291" s="8"/>
      <c r="L291" s="9"/>
      <c r="M291" s="9"/>
      <c r="N291" s="9"/>
      <c r="O291" s="9"/>
      <c r="P291" s="9"/>
      <c r="Q291" s="9"/>
      <c r="R291" s="9"/>
      <c r="S291" s="9"/>
      <c r="T291" s="9"/>
    </row>
    <row r="292" spans="6:20" s="2" customFormat="1" ht="13.5" x14ac:dyDescent="0.3">
      <c r="F292" s="8"/>
      <c r="G292" s="8"/>
      <c r="L292" s="9"/>
      <c r="M292" s="9"/>
      <c r="N292" s="9"/>
      <c r="O292" s="9"/>
      <c r="P292" s="9"/>
      <c r="Q292" s="9"/>
      <c r="R292" s="9"/>
      <c r="S292" s="9"/>
      <c r="T292" s="9"/>
    </row>
    <row r="293" spans="6:20" s="2" customFormat="1" ht="13.5" x14ac:dyDescent="0.3">
      <c r="F293" s="8"/>
      <c r="G293" s="8"/>
      <c r="L293" s="9"/>
      <c r="M293" s="9"/>
      <c r="N293" s="9"/>
      <c r="O293" s="9"/>
      <c r="P293" s="9"/>
      <c r="Q293" s="9"/>
      <c r="R293" s="9"/>
      <c r="S293" s="9"/>
      <c r="T293" s="9"/>
    </row>
    <row r="294" spans="6:20" s="2" customFormat="1" ht="13.5" x14ac:dyDescent="0.3">
      <c r="F294" s="8"/>
      <c r="G294" s="8"/>
      <c r="L294" s="9"/>
      <c r="M294" s="9"/>
      <c r="N294" s="9"/>
      <c r="O294" s="9"/>
      <c r="P294" s="9"/>
      <c r="Q294" s="9"/>
      <c r="R294" s="9"/>
      <c r="S294" s="9"/>
      <c r="T294" s="9"/>
    </row>
    <row r="295" spans="6:20" s="2" customFormat="1" ht="13.5" x14ac:dyDescent="0.3">
      <c r="F295" s="8"/>
      <c r="G295" s="8"/>
      <c r="L295" s="9"/>
      <c r="M295" s="9"/>
      <c r="N295" s="9"/>
      <c r="O295" s="9"/>
      <c r="P295" s="9"/>
      <c r="Q295" s="9"/>
      <c r="R295" s="9"/>
      <c r="S295" s="9"/>
      <c r="T295" s="9"/>
    </row>
    <row r="296" spans="6:20" s="2" customFormat="1" ht="13.5" x14ac:dyDescent="0.3">
      <c r="F296" s="8"/>
      <c r="G296" s="8"/>
      <c r="L296" s="9"/>
      <c r="M296" s="9"/>
      <c r="N296" s="9"/>
      <c r="O296" s="9"/>
      <c r="P296" s="9"/>
      <c r="Q296" s="9"/>
      <c r="R296" s="9"/>
      <c r="S296" s="9"/>
      <c r="T296" s="9"/>
    </row>
    <row r="297" spans="6:20" s="2" customFormat="1" ht="13.5" x14ac:dyDescent="0.3">
      <c r="F297" s="8"/>
      <c r="G297" s="8"/>
      <c r="L297" s="9"/>
      <c r="M297" s="9"/>
      <c r="N297" s="9"/>
      <c r="O297" s="9"/>
      <c r="P297" s="9"/>
      <c r="Q297" s="9"/>
      <c r="R297" s="9"/>
      <c r="S297" s="9"/>
      <c r="T297" s="9"/>
    </row>
    <row r="298" spans="6:20" s="2" customFormat="1" ht="13.5" x14ac:dyDescent="0.3">
      <c r="F298" s="8"/>
      <c r="G298" s="8"/>
      <c r="L298" s="9"/>
      <c r="M298" s="9"/>
      <c r="N298" s="9"/>
      <c r="O298" s="9"/>
      <c r="P298" s="9"/>
      <c r="Q298" s="9"/>
      <c r="R298" s="9"/>
      <c r="S298" s="9"/>
      <c r="T298" s="9"/>
    </row>
    <row r="299" spans="6:20" s="2" customFormat="1" ht="13.5" x14ac:dyDescent="0.3">
      <c r="F299" s="8"/>
      <c r="G299" s="8"/>
      <c r="L299" s="9"/>
      <c r="M299" s="9"/>
      <c r="N299" s="9"/>
      <c r="O299" s="9"/>
      <c r="P299" s="9"/>
      <c r="Q299" s="9"/>
      <c r="R299" s="9"/>
      <c r="S299" s="9"/>
      <c r="T299" s="9"/>
    </row>
    <row r="300" spans="6:20" s="2" customFormat="1" ht="13.5" x14ac:dyDescent="0.3">
      <c r="F300" s="8"/>
      <c r="G300" s="8"/>
      <c r="L300" s="9"/>
      <c r="M300" s="9"/>
      <c r="N300" s="9"/>
      <c r="O300" s="9"/>
      <c r="P300" s="9"/>
      <c r="Q300" s="9"/>
      <c r="R300" s="9"/>
      <c r="S300" s="9"/>
      <c r="T300" s="9"/>
    </row>
    <row r="301" spans="6:20" s="2" customFormat="1" ht="13.5" x14ac:dyDescent="0.3">
      <c r="F301" s="8"/>
      <c r="G301" s="8"/>
      <c r="L301" s="9"/>
      <c r="M301" s="9"/>
      <c r="N301" s="9"/>
      <c r="O301" s="9"/>
      <c r="P301" s="9"/>
      <c r="Q301" s="9"/>
      <c r="R301" s="9"/>
      <c r="S301" s="9"/>
      <c r="T301" s="9"/>
    </row>
    <row r="302" spans="6:20" s="2" customFormat="1" ht="13.5" x14ac:dyDescent="0.3">
      <c r="F302" s="8"/>
      <c r="G302" s="8"/>
      <c r="L302" s="9"/>
      <c r="M302" s="9"/>
      <c r="N302" s="9"/>
      <c r="O302" s="9"/>
      <c r="P302" s="9"/>
      <c r="Q302" s="9"/>
      <c r="R302" s="9"/>
      <c r="S302" s="9"/>
      <c r="T302" s="9"/>
    </row>
    <row r="303" spans="6:20" s="2" customFormat="1" ht="13.5" x14ac:dyDescent="0.3">
      <c r="F303" s="8"/>
      <c r="G303" s="8"/>
      <c r="L303" s="9"/>
      <c r="M303" s="9"/>
      <c r="N303" s="9"/>
      <c r="O303" s="9"/>
      <c r="P303" s="9"/>
      <c r="Q303" s="9"/>
      <c r="R303" s="9"/>
      <c r="S303" s="9"/>
      <c r="T303" s="9"/>
    </row>
    <row r="304" spans="6:20" s="2" customFormat="1" ht="13.5" x14ac:dyDescent="0.3">
      <c r="F304" s="8"/>
      <c r="G304" s="8"/>
      <c r="L304" s="9"/>
      <c r="M304" s="9"/>
      <c r="N304" s="9"/>
      <c r="O304" s="9"/>
      <c r="P304" s="9"/>
      <c r="Q304" s="9"/>
      <c r="R304" s="9"/>
      <c r="S304" s="9"/>
      <c r="T304" s="9"/>
    </row>
    <row r="305" spans="6:20" s="2" customFormat="1" ht="13.5" x14ac:dyDescent="0.3">
      <c r="F305" s="8"/>
      <c r="G305" s="8"/>
      <c r="L305" s="9"/>
      <c r="M305" s="9"/>
      <c r="N305" s="9"/>
      <c r="O305" s="9"/>
      <c r="P305" s="9"/>
      <c r="Q305" s="9"/>
      <c r="R305" s="9"/>
      <c r="S305" s="9"/>
      <c r="T305" s="9"/>
    </row>
    <row r="306" spans="6:20" s="2" customFormat="1" ht="13.5" x14ac:dyDescent="0.3">
      <c r="F306" s="8"/>
      <c r="G306" s="8"/>
      <c r="L306" s="9"/>
      <c r="M306" s="9"/>
      <c r="N306" s="9"/>
      <c r="O306" s="9"/>
      <c r="P306" s="9"/>
      <c r="Q306" s="9"/>
      <c r="R306" s="9"/>
      <c r="S306" s="9"/>
      <c r="T306" s="9"/>
    </row>
    <row r="307" spans="6:20" s="2" customFormat="1" ht="13.5" x14ac:dyDescent="0.3">
      <c r="F307" s="8"/>
      <c r="G307" s="8"/>
      <c r="L307" s="9"/>
      <c r="M307" s="9"/>
      <c r="N307" s="9"/>
      <c r="O307" s="9"/>
      <c r="P307" s="9"/>
      <c r="Q307" s="9"/>
      <c r="R307" s="9"/>
      <c r="S307" s="9"/>
      <c r="T307" s="9"/>
    </row>
    <row r="308" spans="6:20" s="2" customFormat="1" ht="13.5" x14ac:dyDescent="0.3">
      <c r="F308" s="8"/>
      <c r="G308" s="8"/>
      <c r="L308" s="9"/>
      <c r="M308" s="9"/>
      <c r="N308" s="9"/>
      <c r="O308" s="9"/>
      <c r="P308" s="9"/>
      <c r="Q308" s="9"/>
      <c r="R308" s="9"/>
      <c r="S308" s="9"/>
      <c r="T308" s="9"/>
    </row>
    <row r="309" spans="6:20" s="2" customFormat="1" ht="13.5" x14ac:dyDescent="0.3">
      <c r="F309" s="8"/>
      <c r="G309" s="8"/>
      <c r="L309" s="9"/>
      <c r="M309" s="9"/>
      <c r="N309" s="9"/>
      <c r="O309" s="9"/>
      <c r="P309" s="9"/>
      <c r="Q309" s="9"/>
      <c r="R309" s="9"/>
      <c r="S309" s="9"/>
      <c r="T309" s="9"/>
    </row>
    <row r="310" spans="6:20" s="2" customFormat="1" ht="13.5" x14ac:dyDescent="0.3">
      <c r="F310" s="8"/>
      <c r="G310" s="8"/>
      <c r="L310" s="9"/>
      <c r="M310" s="9"/>
      <c r="N310" s="9"/>
      <c r="O310" s="9"/>
      <c r="P310" s="9"/>
      <c r="Q310" s="9"/>
      <c r="R310" s="9"/>
      <c r="S310" s="9"/>
      <c r="T310" s="9"/>
    </row>
    <row r="311" spans="6:20" s="2" customFormat="1" ht="13.5" x14ac:dyDescent="0.3">
      <c r="F311" s="8"/>
      <c r="G311" s="8"/>
      <c r="L311" s="9"/>
      <c r="M311" s="9"/>
      <c r="N311" s="9"/>
      <c r="O311" s="9"/>
      <c r="P311" s="9"/>
      <c r="Q311" s="9"/>
      <c r="R311" s="9"/>
      <c r="S311" s="9"/>
      <c r="T311" s="9"/>
    </row>
    <row r="312" spans="6:20" s="2" customFormat="1" ht="13.5" x14ac:dyDescent="0.3">
      <c r="F312" s="8"/>
      <c r="G312" s="8"/>
      <c r="L312" s="9"/>
      <c r="M312" s="9"/>
      <c r="N312" s="9"/>
      <c r="O312" s="9"/>
      <c r="P312" s="9"/>
      <c r="Q312" s="9"/>
      <c r="R312" s="9"/>
      <c r="S312" s="9"/>
      <c r="T312" s="9"/>
    </row>
    <row r="313" spans="6:20" s="2" customFormat="1" ht="13.5" x14ac:dyDescent="0.3">
      <c r="F313" s="8"/>
      <c r="G313" s="8"/>
      <c r="L313" s="9"/>
      <c r="M313" s="9"/>
      <c r="N313" s="9"/>
      <c r="O313" s="9"/>
      <c r="P313" s="9"/>
      <c r="Q313" s="9"/>
      <c r="R313" s="9"/>
      <c r="S313" s="9"/>
      <c r="T313" s="9"/>
    </row>
    <row r="314" spans="6:20" s="2" customFormat="1" ht="13.5" x14ac:dyDescent="0.3">
      <c r="F314" s="8"/>
      <c r="G314" s="8"/>
      <c r="L314" s="9"/>
      <c r="M314" s="9"/>
      <c r="N314" s="9"/>
      <c r="O314" s="9"/>
      <c r="P314" s="9"/>
      <c r="Q314" s="9"/>
      <c r="R314" s="9"/>
      <c r="S314" s="9"/>
      <c r="T314" s="9"/>
    </row>
    <row r="315" spans="6:20" s="2" customFormat="1" ht="13.5" x14ac:dyDescent="0.3">
      <c r="F315" s="8"/>
      <c r="G315" s="8"/>
      <c r="L315" s="9"/>
      <c r="M315" s="9"/>
      <c r="N315" s="9"/>
      <c r="O315" s="9"/>
      <c r="P315" s="9"/>
      <c r="Q315" s="9"/>
      <c r="R315" s="9"/>
      <c r="S315" s="9"/>
      <c r="T315" s="9"/>
    </row>
    <row r="316" spans="6:20" s="2" customFormat="1" ht="13.5" x14ac:dyDescent="0.3">
      <c r="F316" s="8"/>
      <c r="G316" s="8"/>
      <c r="L316" s="9"/>
      <c r="M316" s="9"/>
      <c r="N316" s="9"/>
      <c r="O316" s="9"/>
      <c r="P316" s="9"/>
      <c r="Q316" s="9"/>
      <c r="R316" s="9"/>
      <c r="S316" s="9"/>
      <c r="T316" s="9"/>
    </row>
    <row r="317" spans="6:20" s="2" customFormat="1" ht="13.5" x14ac:dyDescent="0.3">
      <c r="F317" s="8"/>
      <c r="G317" s="8"/>
      <c r="L317" s="9"/>
      <c r="M317" s="9"/>
      <c r="N317" s="9"/>
      <c r="O317" s="9"/>
      <c r="P317" s="9"/>
      <c r="Q317" s="9"/>
      <c r="R317" s="9"/>
      <c r="S317" s="9"/>
      <c r="T317" s="9"/>
    </row>
    <row r="318" spans="6:20" s="2" customFormat="1" ht="13.5" x14ac:dyDescent="0.3">
      <c r="F318" s="8"/>
      <c r="G318" s="8"/>
      <c r="L318" s="9"/>
      <c r="M318" s="9"/>
      <c r="N318" s="9"/>
      <c r="O318" s="9"/>
      <c r="P318" s="9"/>
      <c r="Q318" s="9"/>
      <c r="R318" s="9"/>
      <c r="S318" s="9"/>
      <c r="T318" s="9"/>
    </row>
    <row r="319" spans="6:20" s="2" customFormat="1" ht="13.5" x14ac:dyDescent="0.3">
      <c r="F319" s="8"/>
      <c r="G319" s="8"/>
      <c r="L319" s="9"/>
      <c r="M319" s="9"/>
      <c r="N319" s="9"/>
      <c r="O319" s="9"/>
      <c r="P319" s="9"/>
      <c r="Q319" s="9"/>
      <c r="R319" s="9"/>
      <c r="S319" s="9"/>
      <c r="T319" s="9"/>
    </row>
    <row r="320" spans="6:20" s="2" customFormat="1" ht="13.5" x14ac:dyDescent="0.3">
      <c r="F320" s="8"/>
      <c r="G320" s="8"/>
      <c r="L320" s="9"/>
      <c r="M320" s="9"/>
      <c r="N320" s="9"/>
      <c r="O320" s="9"/>
      <c r="P320" s="9"/>
      <c r="Q320" s="9"/>
      <c r="R320" s="9"/>
      <c r="S320" s="9"/>
      <c r="T320" s="9"/>
    </row>
    <row r="321" spans="6:20" s="2" customFormat="1" ht="13.5" x14ac:dyDescent="0.3">
      <c r="F321" s="8"/>
      <c r="G321" s="8"/>
      <c r="L321" s="9"/>
      <c r="M321" s="9"/>
      <c r="N321" s="9"/>
      <c r="O321" s="9"/>
      <c r="P321" s="9"/>
      <c r="Q321" s="9"/>
      <c r="R321" s="9"/>
      <c r="S321" s="9"/>
      <c r="T321" s="9"/>
    </row>
    <row r="322" spans="6:20" s="2" customFormat="1" ht="13.5" x14ac:dyDescent="0.3">
      <c r="F322" s="8"/>
      <c r="G322" s="8"/>
      <c r="L322" s="9"/>
      <c r="M322" s="9"/>
      <c r="N322" s="9"/>
      <c r="O322" s="9"/>
      <c r="P322" s="9"/>
      <c r="Q322" s="9"/>
      <c r="R322" s="9"/>
      <c r="S322" s="9"/>
      <c r="T322" s="9"/>
    </row>
    <row r="323" spans="6:20" s="2" customFormat="1" ht="13.5" x14ac:dyDescent="0.3">
      <c r="F323" s="8"/>
      <c r="G323" s="8"/>
      <c r="L323" s="9"/>
      <c r="M323" s="9"/>
      <c r="N323" s="9"/>
      <c r="O323" s="9"/>
      <c r="P323" s="9"/>
      <c r="Q323" s="9"/>
      <c r="R323" s="9"/>
      <c r="S323" s="9"/>
      <c r="T323" s="9"/>
    </row>
    <row r="324" spans="6:20" s="2" customFormat="1" ht="13.5" x14ac:dyDescent="0.3">
      <c r="F324" s="8"/>
      <c r="G324" s="8"/>
      <c r="L324" s="9"/>
      <c r="M324" s="9"/>
      <c r="N324" s="9"/>
      <c r="O324" s="9"/>
      <c r="P324" s="9"/>
      <c r="Q324" s="9"/>
      <c r="R324" s="9"/>
      <c r="S324" s="9"/>
      <c r="T324" s="9"/>
    </row>
    <row r="325" spans="6:20" s="2" customFormat="1" ht="13.5" x14ac:dyDescent="0.3">
      <c r="F325" s="8"/>
      <c r="G325" s="8"/>
      <c r="L325" s="9"/>
      <c r="M325" s="9"/>
      <c r="N325" s="9"/>
      <c r="O325" s="9"/>
      <c r="P325" s="9"/>
      <c r="Q325" s="9"/>
      <c r="R325" s="9"/>
      <c r="S325" s="9"/>
      <c r="T325" s="9"/>
    </row>
  </sheetData>
  <autoFilter ref="A7:T244"/>
  <mergeCells count="1">
    <mergeCell ref="D1:K5"/>
  </mergeCells>
  <conditionalFormatting sqref="J117">
    <cfRule type="cellIs" dxfId="2" priority="5" operator="equal">
      <formula>"Revisar No hay meta a &gt;75 km"</formula>
    </cfRule>
  </conditionalFormatting>
  <conditionalFormatting sqref="J119:J121">
    <cfRule type="cellIs" dxfId="1" priority="4" operator="equal">
      <formula>"Revisar No hay meta a &gt;75 km"</formula>
    </cfRule>
  </conditionalFormatting>
  <conditionalFormatting sqref="J111">
    <cfRule type="cellIs" dxfId="0" priority="3" operator="equal">
      <formula>"Revisar No hay meta a &gt;75 km"</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POA_2022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Gimena Rincon</dc:creator>
  <cp:lastModifiedBy>Claudia Gimena Rincon</cp:lastModifiedBy>
  <dcterms:created xsi:type="dcterms:W3CDTF">2021-10-05T14:02:27Z</dcterms:created>
  <dcterms:modified xsi:type="dcterms:W3CDTF">2022-01-27T15:30:33Z</dcterms:modified>
</cp:coreProperties>
</file>