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18\INFORMES DE LEY\INFORME PLAN ESTRATEGICO SECTORIAL\SEGUIMIENTO II SEMESTRE 2018\"/>
    </mc:Choice>
  </mc:AlternateContent>
  <bookViews>
    <workbookView xWindow="0" yWindow="0" windowWidth="20490" windowHeight="7650" activeTab="1"/>
  </bookViews>
  <sheets>
    <sheet name="GENERAL" sheetId="15" r:id="rId1"/>
    <sheet name="PES OBJ (a)" sheetId="26" r:id="rId2"/>
    <sheet name="PES OBJ (b)" sheetId="27" r:id="rId3"/>
    <sheet name="PES OBJ (c)" sheetId="28" r:id="rId4"/>
    <sheet name="PES OBJ (d)" sheetId="29" r:id="rId5"/>
    <sheet name="PES OBJ (e)" sheetId="30" r:id="rId6"/>
    <sheet name="Ind. depurados" sheetId="12" state="hidden" r:id="rId7"/>
    <sheet name="FICHA" sheetId="11" state="hidden" r:id="rId8"/>
    <sheet name="PES" sheetId="13" state="hidden" r:id="rId9"/>
    <sheet name="PES-Obj(a) (2)" sheetId="25" state="hidden" r:id="rId10"/>
  </sheets>
  <definedNames>
    <definedName name="_xlnm.Print_Area" localSheetId="6">'Ind. depurados'!$B$43:$D$129</definedName>
    <definedName name="cuatro" localSheetId="9">#REF!</definedName>
    <definedName name="cuatro">#REF!</definedName>
    <definedName name="cuatroind" localSheetId="9">#REF!</definedName>
    <definedName name="cuatroind">#REF!</definedName>
    <definedName name="dos" localSheetId="9">#REF!</definedName>
    <definedName name="dos">#REF!</definedName>
    <definedName name="dosind" localSheetId="9">#REF!</definedName>
    <definedName name="dosind">#REF!</definedName>
    <definedName name="_xlnm.Print_Titles" localSheetId="6">'Ind. depurados'!$43:$43</definedName>
    <definedName name="tres" localSheetId="9">#REF!</definedName>
    <definedName name="tres">#REF!</definedName>
    <definedName name="tresind" localSheetId="9">#REF!</definedName>
    <definedName name="tresind">#REF!</definedName>
    <definedName name="uno" localSheetId="9">#REF!</definedName>
    <definedName name="uno">#REF!</definedName>
    <definedName name="unoind" localSheetId="9">#REF!</definedName>
    <definedName name="unoin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30" l="1"/>
  <c r="I35" i="30"/>
  <c r="I34" i="30"/>
  <c r="I31" i="30"/>
  <c r="I30" i="30"/>
  <c r="I29" i="30"/>
  <c r="I26" i="30"/>
  <c r="I25" i="30"/>
  <c r="I24" i="30"/>
  <c r="I23" i="30"/>
  <c r="I22" i="30"/>
  <c r="I21" i="30"/>
  <c r="I20" i="30"/>
  <c r="I19" i="30"/>
  <c r="I18" i="30"/>
  <c r="I17" i="30"/>
  <c r="I16" i="30"/>
  <c r="I13" i="30"/>
  <c r="I12" i="30"/>
  <c r="I11" i="30"/>
  <c r="I19" i="29"/>
  <c r="H19" i="29"/>
  <c r="G19" i="29"/>
  <c r="F19" i="29"/>
  <c r="E19" i="29"/>
  <c r="D19" i="29"/>
  <c r="I18" i="29"/>
  <c r="H18" i="29"/>
  <c r="G18" i="29"/>
  <c r="F18" i="29"/>
  <c r="E18" i="29"/>
  <c r="D18" i="29"/>
  <c r="I17" i="29"/>
  <c r="H17" i="29"/>
  <c r="G17" i="29"/>
  <c r="F17" i="29"/>
  <c r="E17" i="29"/>
  <c r="D17" i="29"/>
  <c r="I16" i="29"/>
  <c r="H16" i="29"/>
  <c r="G16" i="29"/>
  <c r="F16" i="29"/>
  <c r="E16" i="29"/>
  <c r="D16" i="29"/>
  <c r="I15" i="29"/>
  <c r="H15" i="29"/>
  <c r="G15" i="29"/>
  <c r="F15" i="29"/>
  <c r="E15" i="29"/>
  <c r="D15" i="29"/>
  <c r="I14" i="29"/>
  <c r="H14" i="29"/>
  <c r="G14" i="29"/>
  <c r="F14" i="29"/>
  <c r="E14" i="29"/>
  <c r="D14" i="29"/>
  <c r="I13" i="29"/>
  <c r="H13" i="29"/>
  <c r="G13" i="29"/>
  <c r="F13" i="29"/>
  <c r="E13" i="29"/>
  <c r="D13" i="29"/>
  <c r="I12" i="29"/>
  <c r="H12" i="29"/>
  <c r="G12" i="29"/>
  <c r="F12" i="29"/>
  <c r="E12" i="29"/>
  <c r="D12" i="29"/>
  <c r="I11" i="29"/>
  <c r="H11" i="29"/>
  <c r="G11" i="29"/>
  <c r="F11" i="29"/>
  <c r="E11" i="29"/>
  <c r="D11" i="29"/>
  <c r="I19" i="28"/>
  <c r="H19" i="28"/>
  <c r="G19" i="28"/>
  <c r="F19" i="28"/>
  <c r="E19" i="28"/>
  <c r="D19" i="28"/>
  <c r="I18" i="28"/>
  <c r="H18" i="28"/>
  <c r="G18" i="28"/>
  <c r="F18" i="28"/>
  <c r="E18" i="28"/>
  <c r="D18" i="28"/>
  <c r="I17" i="28"/>
  <c r="H17" i="28"/>
  <c r="G17" i="28"/>
  <c r="F17" i="28"/>
  <c r="E17" i="28"/>
  <c r="D17" i="28"/>
  <c r="I16" i="28"/>
  <c r="H16" i="28"/>
  <c r="G16" i="28"/>
  <c r="F16" i="28"/>
  <c r="E16" i="28"/>
  <c r="D16" i="28"/>
  <c r="I15" i="28"/>
  <c r="H15" i="28"/>
  <c r="G15" i="28"/>
  <c r="F15" i="28"/>
  <c r="E15" i="28"/>
  <c r="D15" i="28"/>
  <c r="I14" i="28"/>
  <c r="H14" i="28"/>
  <c r="G14" i="28"/>
  <c r="F14" i="28"/>
  <c r="E14" i="28"/>
  <c r="D14" i="28"/>
  <c r="I13" i="28"/>
  <c r="H13" i="28"/>
  <c r="G13" i="28"/>
  <c r="F13" i="28"/>
  <c r="E13" i="28"/>
  <c r="D13" i="28"/>
  <c r="I12" i="28"/>
  <c r="H12" i="28"/>
  <c r="G12" i="28"/>
  <c r="F12" i="28"/>
  <c r="E12" i="28"/>
  <c r="D12" i="28"/>
  <c r="I11" i="28"/>
  <c r="H11" i="28"/>
  <c r="G11" i="28"/>
  <c r="F11" i="28"/>
  <c r="E11" i="28"/>
  <c r="D11" i="28"/>
  <c r="I47" i="27"/>
  <c r="H47" i="27"/>
  <c r="G47" i="27"/>
  <c r="F47" i="27"/>
  <c r="E47" i="27"/>
  <c r="D47" i="27"/>
  <c r="I46" i="27"/>
  <c r="H46" i="27"/>
  <c r="G46" i="27"/>
  <c r="F46" i="27"/>
  <c r="E46" i="27"/>
  <c r="D46" i="27"/>
  <c r="I45" i="27"/>
  <c r="H45" i="27"/>
  <c r="G45" i="27"/>
  <c r="F45" i="27"/>
  <c r="E45" i="27"/>
  <c r="D45" i="27"/>
  <c r="I44" i="27"/>
  <c r="H44" i="27"/>
  <c r="G44" i="27"/>
  <c r="F44" i="27"/>
  <c r="E44" i="27"/>
  <c r="D44" i="27"/>
  <c r="I43" i="27"/>
  <c r="H43" i="27"/>
  <c r="G43" i="27"/>
  <c r="F43" i="27"/>
  <c r="E43" i="27"/>
  <c r="D43" i="27"/>
  <c r="I42" i="27"/>
  <c r="H42" i="27"/>
  <c r="G42" i="27"/>
  <c r="F42" i="27"/>
  <c r="E42" i="27"/>
  <c r="D42" i="27"/>
  <c r="I41" i="27"/>
  <c r="H41" i="27"/>
  <c r="G41" i="27"/>
  <c r="F41" i="27"/>
  <c r="E41" i="27"/>
  <c r="D41" i="27"/>
  <c r="I40" i="27"/>
  <c r="H40" i="27"/>
  <c r="G40" i="27"/>
  <c r="F40" i="27"/>
  <c r="E40" i="27"/>
  <c r="D40" i="27"/>
  <c r="I39" i="27"/>
  <c r="H39" i="27"/>
  <c r="G39" i="27"/>
  <c r="F39" i="27"/>
  <c r="E39" i="27"/>
  <c r="D39" i="27"/>
  <c r="I38" i="27"/>
  <c r="H38" i="27"/>
  <c r="G38" i="27"/>
  <c r="F38" i="27"/>
  <c r="E38" i="27"/>
  <c r="D38" i="27"/>
  <c r="I37" i="27"/>
  <c r="H37" i="27"/>
  <c r="G37" i="27"/>
  <c r="F37" i="27"/>
  <c r="E37" i="27"/>
  <c r="D37" i="27"/>
  <c r="I36" i="27"/>
  <c r="H36" i="27"/>
  <c r="G36" i="27"/>
  <c r="F36" i="27"/>
  <c r="E36" i="27"/>
  <c r="D36" i="27"/>
  <c r="I35" i="27"/>
  <c r="H35" i="27"/>
  <c r="G35" i="27"/>
  <c r="F35" i="27"/>
  <c r="E35" i="27"/>
  <c r="D35" i="27"/>
  <c r="I34" i="27"/>
  <c r="H34" i="27"/>
  <c r="G34" i="27"/>
  <c r="F34" i="27"/>
  <c r="E34" i="27"/>
  <c r="D34" i="27"/>
  <c r="I33" i="27"/>
  <c r="H33" i="27"/>
  <c r="G33" i="27"/>
  <c r="F33" i="27"/>
  <c r="E33" i="27"/>
  <c r="D33" i="27"/>
  <c r="I32" i="27"/>
  <c r="H32" i="27"/>
  <c r="G32" i="27"/>
  <c r="F32" i="27"/>
  <c r="E32" i="27"/>
  <c r="D32" i="27"/>
  <c r="I31" i="27"/>
  <c r="H31" i="27"/>
  <c r="G31" i="27"/>
  <c r="F31" i="27"/>
  <c r="E31" i="27"/>
  <c r="D31" i="27"/>
  <c r="I30" i="27"/>
  <c r="H30" i="27"/>
  <c r="G30" i="27"/>
  <c r="F30" i="27"/>
  <c r="E30" i="27"/>
  <c r="D30" i="27"/>
  <c r="I29" i="27"/>
  <c r="H29" i="27"/>
  <c r="G29" i="27"/>
  <c r="F29" i="27"/>
  <c r="E29" i="27"/>
  <c r="D29" i="27"/>
  <c r="I28" i="27"/>
  <c r="H28" i="27"/>
  <c r="G28" i="27"/>
  <c r="F28" i="27"/>
  <c r="E28" i="27"/>
  <c r="D28" i="27"/>
  <c r="I27" i="27"/>
  <c r="H27" i="27"/>
  <c r="G27" i="27"/>
  <c r="F27" i="27"/>
  <c r="E27" i="27"/>
  <c r="D27" i="27"/>
  <c r="I26" i="27"/>
  <c r="H26" i="27"/>
  <c r="G26" i="27"/>
  <c r="F26" i="27"/>
  <c r="E26" i="27"/>
  <c r="D26" i="27"/>
  <c r="I25" i="27"/>
  <c r="H25" i="27"/>
  <c r="G25" i="27"/>
  <c r="F25" i="27"/>
  <c r="E25" i="27"/>
  <c r="D25" i="27"/>
  <c r="I24" i="27"/>
  <c r="H24" i="27"/>
  <c r="G24" i="27"/>
  <c r="F24" i="27"/>
  <c r="E24" i="27"/>
  <c r="D24" i="27"/>
  <c r="I23" i="27"/>
  <c r="H23" i="27"/>
  <c r="G23" i="27"/>
  <c r="F23" i="27"/>
  <c r="E23" i="27"/>
  <c r="D23" i="27"/>
  <c r="I22" i="27"/>
  <c r="H22" i="27"/>
  <c r="G22" i="27"/>
  <c r="F22" i="27"/>
  <c r="E22" i="27"/>
  <c r="D22" i="27"/>
  <c r="I21" i="27"/>
  <c r="H21" i="27"/>
  <c r="G21" i="27"/>
  <c r="F21" i="27"/>
  <c r="E21" i="27"/>
  <c r="D21" i="27"/>
  <c r="I20" i="27"/>
  <c r="H20" i="27"/>
  <c r="G20" i="27"/>
  <c r="F20" i="27"/>
  <c r="E20" i="27"/>
  <c r="D20" i="27"/>
  <c r="I19" i="27"/>
  <c r="H19" i="27"/>
  <c r="G19" i="27"/>
  <c r="F19" i="27"/>
  <c r="E19" i="27"/>
  <c r="D19" i="27"/>
  <c r="I18" i="27"/>
  <c r="H18" i="27"/>
  <c r="G18" i="27"/>
  <c r="F18" i="27"/>
  <c r="E18" i="27"/>
  <c r="D18" i="27"/>
  <c r="I17" i="27"/>
  <c r="H17" i="27"/>
  <c r="G17" i="27"/>
  <c r="F17" i="27"/>
  <c r="E17" i="27"/>
  <c r="D17" i="27"/>
  <c r="I16" i="27"/>
  <c r="H16" i="27"/>
  <c r="G16" i="27"/>
  <c r="F16" i="27"/>
  <c r="E16" i="27"/>
  <c r="D16" i="27"/>
  <c r="I15" i="27"/>
  <c r="H15" i="27"/>
  <c r="G15" i="27"/>
  <c r="F15" i="27"/>
  <c r="E15" i="27"/>
  <c r="D15" i="27"/>
  <c r="I14" i="27"/>
  <c r="H14" i="27"/>
  <c r="G14" i="27"/>
  <c r="F14" i="27"/>
  <c r="E14" i="27"/>
  <c r="D14" i="27"/>
  <c r="I13" i="27"/>
  <c r="H13" i="27"/>
  <c r="G13" i="27"/>
  <c r="F13" i="27"/>
  <c r="E13" i="27"/>
  <c r="D13" i="27"/>
  <c r="I12" i="27"/>
  <c r="H12" i="27"/>
  <c r="G12" i="27"/>
  <c r="F12" i="27"/>
  <c r="E12" i="27"/>
  <c r="D12" i="27"/>
  <c r="I11" i="27"/>
  <c r="H11" i="27"/>
  <c r="G11" i="27"/>
  <c r="F11" i="27"/>
  <c r="E11" i="27"/>
  <c r="D11" i="27"/>
  <c r="I46" i="26"/>
  <c r="H46" i="26"/>
  <c r="G46" i="26"/>
  <c r="F46" i="26"/>
  <c r="E46" i="26"/>
  <c r="D46" i="26"/>
  <c r="I45" i="26"/>
  <c r="H45" i="26"/>
  <c r="G45" i="26"/>
  <c r="F45" i="26"/>
  <c r="E45" i="26"/>
  <c r="D45" i="26"/>
  <c r="I44" i="26"/>
  <c r="H44" i="26"/>
  <c r="G44" i="26"/>
  <c r="F44" i="26"/>
  <c r="E44" i="26"/>
  <c r="D44" i="26"/>
  <c r="I43" i="26"/>
  <c r="H43" i="26"/>
  <c r="G43" i="26"/>
  <c r="F43" i="26"/>
  <c r="E43" i="26"/>
  <c r="D43" i="26"/>
  <c r="I42" i="26"/>
  <c r="H42" i="26"/>
  <c r="G42" i="26"/>
  <c r="F42" i="26"/>
  <c r="E42" i="26"/>
  <c r="D42" i="26"/>
  <c r="I41" i="26"/>
  <c r="H41" i="26"/>
  <c r="G41" i="26"/>
  <c r="F41" i="26"/>
  <c r="E41" i="26"/>
  <c r="D41" i="26"/>
  <c r="I40" i="26"/>
  <c r="H40" i="26"/>
  <c r="G40" i="26"/>
  <c r="F40" i="26"/>
  <c r="E40" i="26"/>
  <c r="D40" i="26"/>
  <c r="I39" i="26"/>
  <c r="H39" i="26"/>
  <c r="G39" i="26"/>
  <c r="F39" i="26"/>
  <c r="E39" i="26"/>
  <c r="D39" i="26"/>
  <c r="I38" i="26"/>
  <c r="H38" i="26"/>
  <c r="G38" i="26"/>
  <c r="F38" i="26"/>
  <c r="E38" i="26"/>
  <c r="D38" i="26"/>
  <c r="I37" i="26"/>
  <c r="H37" i="26"/>
  <c r="G37" i="26"/>
  <c r="F37" i="26"/>
  <c r="E37" i="26"/>
  <c r="D37" i="26"/>
  <c r="I36" i="26"/>
  <c r="H36" i="26"/>
  <c r="G36" i="26"/>
  <c r="F36" i="26"/>
  <c r="E36" i="26"/>
  <c r="D36" i="26"/>
  <c r="I35" i="26"/>
  <c r="H35" i="26"/>
  <c r="G35" i="26"/>
  <c r="F35" i="26"/>
  <c r="E35" i="26"/>
  <c r="D35" i="26"/>
  <c r="I34" i="26"/>
  <c r="H34" i="26"/>
  <c r="G34" i="26"/>
  <c r="F34" i="26"/>
  <c r="E34" i="26"/>
  <c r="D34" i="26"/>
  <c r="I33" i="26"/>
  <c r="H33" i="26"/>
  <c r="G33" i="26"/>
  <c r="F33" i="26"/>
  <c r="E33" i="26"/>
  <c r="D33" i="26"/>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27" i="26"/>
  <c r="H27" i="26"/>
  <c r="G27" i="26"/>
  <c r="F27" i="26"/>
  <c r="E27" i="26"/>
  <c r="D27" i="26"/>
  <c r="I26" i="26"/>
  <c r="H26" i="26"/>
  <c r="G26" i="26"/>
  <c r="F26" i="26"/>
  <c r="E26" i="26"/>
  <c r="D26" i="26"/>
  <c r="I25" i="26"/>
  <c r="H25" i="26"/>
  <c r="G25" i="26"/>
  <c r="F25" i="26"/>
  <c r="E25" i="26"/>
  <c r="D25" i="26"/>
  <c r="I24" i="26"/>
  <c r="H24" i="26"/>
  <c r="G24" i="26"/>
  <c r="F24" i="26"/>
  <c r="E24" i="26"/>
  <c r="D24" i="26"/>
  <c r="I23" i="26"/>
  <c r="H23" i="26"/>
  <c r="G23" i="26"/>
  <c r="F23" i="26"/>
  <c r="E23" i="26"/>
  <c r="D23" i="26"/>
  <c r="I22" i="26"/>
  <c r="H22" i="26"/>
  <c r="G22" i="26"/>
  <c r="F22" i="26"/>
  <c r="E22" i="26"/>
  <c r="D22" i="26"/>
  <c r="I21" i="26"/>
  <c r="H21" i="26"/>
  <c r="G21" i="26"/>
  <c r="F21" i="26"/>
  <c r="E21" i="26"/>
  <c r="D21" i="26"/>
  <c r="I20" i="26"/>
  <c r="H20" i="26"/>
  <c r="G20" i="26"/>
  <c r="F20" i="26"/>
  <c r="E20" i="26"/>
  <c r="D20" i="26"/>
  <c r="I19" i="26"/>
  <c r="H19" i="26"/>
  <c r="G19" i="26"/>
  <c r="F19" i="26"/>
  <c r="E19" i="26"/>
  <c r="D19" i="26"/>
  <c r="I18" i="26"/>
  <c r="H18" i="26"/>
  <c r="G18" i="26"/>
  <c r="F18" i="26"/>
  <c r="E18" i="26"/>
  <c r="D18" i="26"/>
  <c r="I17" i="26"/>
  <c r="H17" i="26"/>
  <c r="G17" i="26"/>
  <c r="F17" i="26"/>
  <c r="E17" i="26"/>
  <c r="D17" i="26"/>
  <c r="I16" i="26"/>
  <c r="H16" i="26"/>
  <c r="G16" i="26"/>
  <c r="F16" i="26"/>
  <c r="E16" i="26"/>
  <c r="D16" i="26"/>
  <c r="I15" i="26"/>
  <c r="H15" i="26"/>
  <c r="G15" i="26"/>
  <c r="F15" i="26"/>
  <c r="E15" i="26"/>
  <c r="D15" i="26"/>
  <c r="I14" i="26"/>
  <c r="H14" i="26"/>
  <c r="G14" i="26"/>
  <c r="F14" i="26"/>
  <c r="E14" i="26"/>
  <c r="D14" i="26"/>
  <c r="I13" i="26"/>
  <c r="H13" i="26"/>
  <c r="G13" i="26"/>
  <c r="F13" i="26"/>
  <c r="E13" i="26"/>
  <c r="D13" i="26"/>
  <c r="I12" i="26"/>
  <c r="H12" i="26"/>
  <c r="G12" i="26"/>
  <c r="F12" i="26"/>
  <c r="E12" i="26"/>
  <c r="D12" i="26"/>
  <c r="I11" i="26"/>
  <c r="H11" i="26"/>
  <c r="G11" i="26"/>
  <c r="F11" i="26"/>
  <c r="E11" i="26"/>
  <c r="D11" i="26"/>
  <c r="B3" i="11" l="1"/>
  <c r="H101" i="25" l="1"/>
  <c r="G101" i="25"/>
  <c r="F101" i="25"/>
  <c r="E101" i="25"/>
  <c r="D101" i="25"/>
  <c r="H100" i="25"/>
  <c r="G100" i="25"/>
  <c r="F100" i="25"/>
  <c r="E100" i="25"/>
  <c r="D100" i="25"/>
  <c r="H99" i="25"/>
  <c r="G99" i="25"/>
  <c r="F99" i="25"/>
  <c r="E99" i="25"/>
  <c r="D99" i="25"/>
  <c r="H98" i="25"/>
  <c r="G98" i="25"/>
  <c r="F98" i="25"/>
  <c r="E98" i="25"/>
  <c r="D98" i="25"/>
  <c r="H97" i="25"/>
  <c r="G97" i="25"/>
  <c r="F97" i="25"/>
  <c r="E97" i="25"/>
  <c r="D97" i="25"/>
  <c r="H96" i="25"/>
  <c r="G96" i="25"/>
  <c r="F96" i="25"/>
  <c r="E96" i="25"/>
  <c r="D96" i="25"/>
  <c r="H95" i="25"/>
  <c r="G95" i="25"/>
  <c r="F95" i="25"/>
  <c r="E95" i="25"/>
  <c r="D95" i="25"/>
  <c r="H94" i="25"/>
  <c r="G94" i="25"/>
  <c r="F94" i="25"/>
  <c r="E94" i="25"/>
  <c r="D94" i="25"/>
  <c r="H93" i="25"/>
  <c r="G93" i="25"/>
  <c r="F93" i="25"/>
  <c r="E93" i="25"/>
  <c r="D93" i="25"/>
  <c r="H92" i="25"/>
  <c r="G92" i="25"/>
  <c r="F92" i="25"/>
  <c r="E92" i="25"/>
  <c r="D92" i="25"/>
  <c r="H91" i="25"/>
  <c r="G91" i="25"/>
  <c r="F91" i="25"/>
  <c r="E91" i="25"/>
  <c r="D91" i="25"/>
  <c r="H90" i="25"/>
  <c r="G90" i="25"/>
  <c r="F90" i="25"/>
  <c r="E90" i="25"/>
  <c r="D90" i="25"/>
  <c r="H89" i="25"/>
  <c r="G89" i="25"/>
  <c r="F89" i="25"/>
  <c r="E89" i="25"/>
  <c r="D89" i="25"/>
  <c r="H88" i="25"/>
  <c r="G88" i="25"/>
  <c r="F88" i="25"/>
  <c r="E88" i="25"/>
  <c r="D88" i="25"/>
  <c r="H87" i="25"/>
  <c r="G87" i="25"/>
  <c r="F87" i="25"/>
  <c r="E87" i="25"/>
  <c r="D87" i="25"/>
  <c r="H86" i="25"/>
  <c r="G86" i="25"/>
  <c r="F86" i="25"/>
  <c r="E86" i="25"/>
  <c r="D86" i="25"/>
  <c r="H85" i="25"/>
  <c r="G85" i="25"/>
  <c r="F85" i="25"/>
  <c r="E85" i="25"/>
  <c r="D85" i="25"/>
  <c r="H84" i="25"/>
  <c r="G84" i="25"/>
  <c r="F84" i="25"/>
  <c r="E84" i="25"/>
  <c r="D84" i="25"/>
  <c r="H83" i="25"/>
  <c r="G83" i="25"/>
  <c r="F83" i="25"/>
  <c r="E83" i="25"/>
  <c r="D83" i="25"/>
  <c r="H82" i="25"/>
  <c r="G82" i="25"/>
  <c r="F82" i="25"/>
  <c r="E82" i="25"/>
  <c r="D82" i="25"/>
  <c r="H81" i="25"/>
  <c r="G81" i="25"/>
  <c r="F81" i="25"/>
  <c r="E81" i="25"/>
  <c r="D81" i="25"/>
  <c r="H80" i="25"/>
  <c r="G80" i="25"/>
  <c r="F80" i="25"/>
  <c r="E80" i="25"/>
  <c r="D80" i="25"/>
  <c r="H79" i="25"/>
  <c r="G79" i="25"/>
  <c r="F79" i="25"/>
  <c r="E79" i="25"/>
  <c r="D79" i="25"/>
  <c r="H78" i="25"/>
  <c r="G78" i="25"/>
  <c r="F78" i="25"/>
  <c r="E78" i="25"/>
  <c r="D78" i="25"/>
  <c r="H77" i="25"/>
  <c r="G77" i="25"/>
  <c r="F77" i="25"/>
  <c r="E77" i="25"/>
  <c r="D77" i="25"/>
  <c r="H76" i="25"/>
  <c r="G76" i="25"/>
  <c r="F76" i="25"/>
  <c r="E76" i="25"/>
  <c r="D76" i="25"/>
  <c r="H75" i="25"/>
  <c r="G75" i="25"/>
  <c r="F75" i="25"/>
  <c r="E75" i="25"/>
  <c r="D75" i="25"/>
  <c r="H74" i="25"/>
  <c r="G74" i="25"/>
  <c r="F74" i="25"/>
  <c r="E74" i="25"/>
  <c r="D74" i="25"/>
  <c r="H73" i="25"/>
  <c r="G73" i="25"/>
  <c r="F73" i="25"/>
  <c r="E73" i="25"/>
  <c r="D73" i="25"/>
  <c r="H72" i="25"/>
  <c r="G72" i="25"/>
  <c r="F72" i="25"/>
  <c r="E72" i="25"/>
  <c r="D72" i="25"/>
  <c r="H71" i="25"/>
  <c r="G71" i="25"/>
  <c r="F71" i="25"/>
  <c r="E71" i="25"/>
  <c r="D71" i="25"/>
  <c r="H70" i="25"/>
  <c r="G70" i="25"/>
  <c r="F70" i="25"/>
  <c r="E70" i="25"/>
  <c r="D70" i="25"/>
  <c r="H69" i="25"/>
  <c r="G69" i="25"/>
  <c r="F69" i="25"/>
  <c r="E69" i="25"/>
  <c r="D69" i="25"/>
  <c r="H68" i="25"/>
  <c r="G68" i="25"/>
  <c r="F68" i="25"/>
  <c r="E68" i="25"/>
  <c r="D68" i="25"/>
  <c r="H67" i="25"/>
  <c r="G67" i="25"/>
  <c r="F67" i="25"/>
  <c r="E67" i="25"/>
  <c r="D67" i="25"/>
  <c r="H66" i="25"/>
  <c r="G66" i="25"/>
  <c r="F66" i="25"/>
  <c r="E66" i="25"/>
  <c r="D66" i="25"/>
  <c r="H65" i="25"/>
  <c r="G65" i="25"/>
  <c r="F65" i="25"/>
  <c r="E65" i="25"/>
  <c r="D65" i="25"/>
  <c r="H64" i="25"/>
  <c r="G64" i="25"/>
  <c r="F64" i="25"/>
  <c r="E64" i="25"/>
  <c r="D64" i="25"/>
  <c r="H63" i="25"/>
  <c r="G63" i="25"/>
  <c r="F63" i="25"/>
  <c r="E63" i="25"/>
  <c r="D63" i="25"/>
  <c r="H62" i="25"/>
  <c r="G62" i="25"/>
  <c r="F62" i="25"/>
  <c r="E62" i="25"/>
  <c r="D62"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3" i="25"/>
  <c r="G53" i="25"/>
  <c r="F53" i="25"/>
  <c r="E53" i="25"/>
  <c r="D53" i="25"/>
  <c r="H52" i="25"/>
  <c r="G52" i="25"/>
  <c r="F52" i="25"/>
  <c r="E52" i="25"/>
  <c r="D52" i="25"/>
  <c r="H51" i="25"/>
  <c r="G51" i="25"/>
  <c r="F51" i="25"/>
  <c r="E51" i="25"/>
  <c r="D51" i="25"/>
  <c r="H50" i="25"/>
  <c r="G50" i="25"/>
  <c r="F50" i="25"/>
  <c r="E50" i="25"/>
  <c r="D50"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12" i="25"/>
  <c r="G12" i="25"/>
  <c r="F12" i="25"/>
  <c r="E12" i="25"/>
  <c r="D12" i="25"/>
  <c r="H11" i="25"/>
  <c r="G11" i="25"/>
  <c r="F11" i="25"/>
  <c r="E11" i="25"/>
  <c r="D11" i="25"/>
  <c r="F93" i="13" l="1"/>
  <c r="G93" i="13"/>
  <c r="H93" i="13"/>
  <c r="I93" i="13"/>
  <c r="J93" i="13"/>
  <c r="F86" i="13"/>
  <c r="G86" i="13"/>
  <c r="H86" i="13"/>
  <c r="I86" i="13"/>
  <c r="J86" i="13"/>
  <c r="F87" i="13"/>
  <c r="G87" i="13"/>
  <c r="H87" i="13"/>
  <c r="I87" i="13"/>
  <c r="J87" i="13"/>
  <c r="F84" i="13"/>
  <c r="G84" i="13"/>
  <c r="H84" i="13"/>
  <c r="I84" i="13"/>
  <c r="J84" i="13"/>
  <c r="F82" i="13"/>
  <c r="G82" i="13"/>
  <c r="H82" i="13"/>
  <c r="I82" i="13"/>
  <c r="J82" i="13"/>
  <c r="F74" i="13"/>
  <c r="G74" i="13"/>
  <c r="H74" i="13"/>
  <c r="I74" i="13"/>
  <c r="J74" i="13"/>
  <c r="F75" i="13"/>
  <c r="G75" i="13"/>
  <c r="H75" i="13"/>
  <c r="I75" i="13"/>
  <c r="J75" i="13"/>
  <c r="F76" i="13"/>
  <c r="G76" i="13"/>
  <c r="H76" i="13"/>
  <c r="I76" i="13"/>
  <c r="J76" i="13"/>
  <c r="F77" i="13"/>
  <c r="G77" i="13"/>
  <c r="H77" i="13"/>
  <c r="I77" i="13"/>
  <c r="J77" i="13"/>
  <c r="F78" i="13"/>
  <c r="G78" i="13"/>
  <c r="H78" i="13"/>
  <c r="I78" i="13"/>
  <c r="J78" i="13"/>
  <c r="F79" i="13"/>
  <c r="G79" i="13"/>
  <c r="H79" i="13"/>
  <c r="I79" i="13"/>
  <c r="J79" i="13"/>
  <c r="F80" i="13"/>
  <c r="G80" i="13"/>
  <c r="H80" i="13"/>
  <c r="I80" i="13"/>
  <c r="J80" i="13"/>
  <c r="F69" i="13"/>
  <c r="G69" i="13"/>
  <c r="F63" i="13"/>
  <c r="G63" i="13"/>
  <c r="H63" i="13"/>
  <c r="I63" i="13"/>
  <c r="J63" i="13"/>
  <c r="F64" i="13"/>
  <c r="G64" i="13"/>
  <c r="H64" i="13"/>
  <c r="I64" i="13"/>
  <c r="J64" i="13"/>
  <c r="F65" i="13"/>
  <c r="G65" i="13"/>
  <c r="H65" i="13"/>
  <c r="I65" i="13"/>
  <c r="J65" i="13"/>
  <c r="F66" i="13"/>
  <c r="G66" i="13"/>
  <c r="H66" i="13"/>
  <c r="I66" i="13"/>
  <c r="J66" i="13"/>
  <c r="F67" i="13"/>
  <c r="G67" i="13"/>
  <c r="H67" i="13"/>
  <c r="I67" i="13"/>
  <c r="J67" i="13"/>
  <c r="F68" i="13"/>
  <c r="G68" i="13"/>
  <c r="H68" i="13"/>
  <c r="I68" i="13"/>
  <c r="J68" i="13"/>
  <c r="H69" i="13"/>
  <c r="I69" i="13"/>
  <c r="J69" i="13"/>
  <c r="F70" i="13"/>
  <c r="G70" i="13"/>
  <c r="H70" i="13"/>
  <c r="I70" i="13"/>
  <c r="J70" i="13"/>
  <c r="F71" i="13"/>
  <c r="G71" i="13"/>
  <c r="H71" i="13"/>
  <c r="I71" i="13"/>
  <c r="J71" i="13"/>
  <c r="F60" i="13"/>
  <c r="G60" i="13"/>
  <c r="H60" i="13"/>
  <c r="I60" i="13"/>
  <c r="J60" i="13"/>
  <c r="F61" i="13"/>
  <c r="G61" i="13"/>
  <c r="H61" i="13"/>
  <c r="I61" i="13"/>
  <c r="J61" i="13"/>
  <c r="F57" i="13"/>
  <c r="G57" i="13"/>
  <c r="H57" i="13"/>
  <c r="I57" i="13"/>
  <c r="J57" i="13"/>
  <c r="F58" i="13"/>
  <c r="G58" i="13"/>
  <c r="H58" i="13"/>
  <c r="I58" i="13"/>
  <c r="J58" i="13"/>
  <c r="F45" i="13"/>
  <c r="G45" i="13"/>
  <c r="H45" i="13"/>
  <c r="I45" i="13"/>
  <c r="J45" i="13"/>
  <c r="F46" i="13"/>
  <c r="G46" i="13"/>
  <c r="H46" i="13"/>
  <c r="I46" i="13"/>
  <c r="J46" i="13"/>
  <c r="F47" i="13"/>
  <c r="G47" i="13"/>
  <c r="H47" i="13"/>
  <c r="I47" i="13"/>
  <c r="J47" i="13"/>
  <c r="F48" i="13"/>
  <c r="G48" i="13"/>
  <c r="H48" i="13"/>
  <c r="I48" i="13"/>
  <c r="J48" i="13"/>
  <c r="F49" i="13"/>
  <c r="G49" i="13"/>
  <c r="H49" i="13"/>
  <c r="I49" i="13"/>
  <c r="J49" i="13"/>
  <c r="F50" i="13"/>
  <c r="G50" i="13"/>
  <c r="H50" i="13"/>
  <c r="I50" i="13"/>
  <c r="J50" i="13"/>
  <c r="F51" i="13"/>
  <c r="G51" i="13"/>
  <c r="H51" i="13"/>
  <c r="I51" i="13"/>
  <c r="J51" i="13"/>
  <c r="F52" i="13"/>
  <c r="G52" i="13"/>
  <c r="H52" i="13"/>
  <c r="I52" i="13"/>
  <c r="J52" i="13"/>
  <c r="F53" i="13"/>
  <c r="G53" i="13"/>
  <c r="H53" i="13"/>
  <c r="I53" i="13"/>
  <c r="J53" i="13"/>
  <c r="F54" i="13"/>
  <c r="G54" i="13"/>
  <c r="H54" i="13"/>
  <c r="I54" i="13"/>
  <c r="J54" i="13"/>
  <c r="F35" i="13"/>
  <c r="G35" i="13"/>
  <c r="H35" i="13"/>
  <c r="I35" i="13"/>
  <c r="J35" i="13"/>
  <c r="F36" i="13"/>
  <c r="G36" i="13"/>
  <c r="H36" i="13"/>
  <c r="I36" i="13"/>
  <c r="J36" i="13"/>
  <c r="F37" i="13"/>
  <c r="G37" i="13"/>
  <c r="H37" i="13"/>
  <c r="I37" i="13"/>
  <c r="J37" i="13"/>
  <c r="F38" i="13"/>
  <c r="G38" i="13"/>
  <c r="H38" i="13"/>
  <c r="I38" i="13"/>
  <c r="J38" i="13"/>
  <c r="F39" i="13"/>
  <c r="G39" i="13"/>
  <c r="H39" i="13"/>
  <c r="I39" i="13"/>
  <c r="J39" i="13"/>
  <c r="F40" i="13"/>
  <c r="G40" i="13"/>
  <c r="H40" i="13"/>
  <c r="I40" i="13"/>
  <c r="J40" i="13"/>
  <c r="F41" i="13"/>
  <c r="G41" i="13"/>
  <c r="H41" i="13"/>
  <c r="I41" i="13"/>
  <c r="J41" i="13"/>
  <c r="F42" i="13"/>
  <c r="G42" i="13"/>
  <c r="H42" i="13"/>
  <c r="I42" i="13"/>
  <c r="J42" i="13"/>
  <c r="F43" i="13"/>
  <c r="G43" i="13"/>
  <c r="H43" i="13"/>
  <c r="I43" i="13"/>
  <c r="J43" i="13"/>
  <c r="F30" i="13"/>
  <c r="G30" i="13"/>
  <c r="H30" i="13"/>
  <c r="I30" i="13"/>
  <c r="J30" i="13"/>
  <c r="F31" i="13"/>
  <c r="G31" i="13"/>
  <c r="H31" i="13"/>
  <c r="I31" i="13"/>
  <c r="J31" i="13"/>
  <c r="F32" i="13"/>
  <c r="G32" i="13"/>
  <c r="H32" i="13"/>
  <c r="I32" i="13"/>
  <c r="J32" i="13"/>
  <c r="F33" i="13"/>
  <c r="G33" i="13"/>
  <c r="H33" i="13"/>
  <c r="I33" i="13"/>
  <c r="J33" i="13"/>
  <c r="F28" i="13"/>
  <c r="G28" i="13"/>
  <c r="H28" i="13"/>
  <c r="I28" i="13"/>
  <c r="J28" i="13"/>
  <c r="F26" i="13"/>
  <c r="G26" i="13"/>
  <c r="H26" i="13"/>
  <c r="I26" i="13"/>
  <c r="J26" i="13"/>
  <c r="F23" i="13"/>
  <c r="G23" i="13"/>
  <c r="H23" i="13"/>
  <c r="I23" i="13"/>
  <c r="J23" i="13"/>
  <c r="F21" i="13"/>
  <c r="G21" i="13"/>
  <c r="H21" i="13"/>
  <c r="I21" i="13"/>
  <c r="J21" i="13"/>
  <c r="F16" i="13"/>
  <c r="G16" i="13"/>
  <c r="H16" i="13"/>
  <c r="I16" i="13"/>
  <c r="J16" i="13"/>
  <c r="F17" i="13"/>
  <c r="G17" i="13"/>
  <c r="H17" i="13"/>
  <c r="I17" i="13"/>
  <c r="J17" i="13"/>
  <c r="F18" i="13"/>
  <c r="G18" i="13"/>
  <c r="H18" i="13"/>
  <c r="I18" i="13"/>
  <c r="J18" i="13"/>
  <c r="F19" i="13"/>
  <c r="G19" i="13"/>
  <c r="H19" i="13"/>
  <c r="I19" i="13"/>
  <c r="J19" i="13"/>
  <c r="F9" i="13"/>
  <c r="G9" i="13"/>
  <c r="H9" i="13"/>
  <c r="I9" i="13"/>
  <c r="J9" i="13"/>
  <c r="F10" i="13"/>
  <c r="G10" i="13"/>
  <c r="H10" i="13"/>
  <c r="I10" i="13"/>
  <c r="J10" i="13"/>
  <c r="F11" i="13"/>
  <c r="G11" i="13"/>
  <c r="H11" i="13"/>
  <c r="I11" i="13"/>
  <c r="J11" i="13"/>
  <c r="F12" i="13"/>
  <c r="G12" i="13"/>
  <c r="H12" i="13"/>
  <c r="I12" i="13"/>
  <c r="J12" i="13"/>
  <c r="F13" i="13"/>
  <c r="G13" i="13"/>
  <c r="H13" i="13"/>
  <c r="I13" i="13"/>
  <c r="J13" i="13"/>
  <c r="F14" i="13"/>
  <c r="G14" i="13"/>
  <c r="H14" i="13"/>
  <c r="I14" i="13"/>
  <c r="J14" i="13"/>
  <c r="F15" i="13"/>
  <c r="G15" i="13"/>
  <c r="H15" i="13"/>
  <c r="I15" i="13"/>
  <c r="J15" i="13"/>
  <c r="F20" i="13"/>
  <c r="G20" i="13"/>
  <c r="H20" i="13"/>
  <c r="I20" i="13"/>
  <c r="J20" i="13"/>
  <c r="F22" i="13"/>
  <c r="G22" i="13"/>
  <c r="H22" i="13"/>
  <c r="I22" i="13"/>
  <c r="J22" i="13"/>
  <c r="F24" i="13"/>
  <c r="G24" i="13"/>
  <c r="H24" i="13"/>
  <c r="I24" i="13"/>
  <c r="J24" i="13"/>
  <c r="F25" i="13"/>
  <c r="G25" i="13"/>
  <c r="H25" i="13"/>
  <c r="I25" i="13"/>
  <c r="J25" i="13"/>
  <c r="F27" i="13"/>
  <c r="G27" i="13"/>
  <c r="H27" i="13"/>
  <c r="I27" i="13"/>
  <c r="J27" i="13"/>
  <c r="F29" i="13"/>
  <c r="G29" i="13"/>
  <c r="H29" i="13"/>
  <c r="I29" i="13"/>
  <c r="J29" i="13"/>
  <c r="F34" i="13"/>
  <c r="G34" i="13"/>
  <c r="H34" i="13"/>
  <c r="I34" i="13"/>
  <c r="J34" i="13"/>
  <c r="F44" i="13"/>
  <c r="G44" i="13"/>
  <c r="H44" i="13"/>
  <c r="I44" i="13"/>
  <c r="J44" i="13"/>
  <c r="F55" i="13"/>
  <c r="G55" i="13"/>
  <c r="H55" i="13"/>
  <c r="I55" i="13"/>
  <c r="J55" i="13"/>
  <c r="F56" i="13"/>
  <c r="G56" i="13"/>
  <c r="H56" i="13"/>
  <c r="I56" i="13"/>
  <c r="J56" i="13"/>
  <c r="F59" i="13"/>
  <c r="G59" i="13"/>
  <c r="H59" i="13"/>
  <c r="I59" i="13"/>
  <c r="J59" i="13"/>
  <c r="F62" i="13"/>
  <c r="G62" i="13"/>
  <c r="H62" i="13"/>
  <c r="I62" i="13"/>
  <c r="J62" i="13"/>
  <c r="F72" i="13"/>
  <c r="G72" i="13"/>
  <c r="H72" i="13"/>
  <c r="I72" i="13"/>
  <c r="J72" i="13"/>
  <c r="F73" i="13"/>
  <c r="G73" i="13"/>
  <c r="H73" i="13"/>
  <c r="I73" i="13"/>
  <c r="J73" i="13"/>
  <c r="F81" i="13"/>
  <c r="G81" i="13"/>
  <c r="H81" i="13"/>
  <c r="I81" i="13"/>
  <c r="J81" i="13"/>
  <c r="F83" i="13"/>
  <c r="G83" i="13"/>
  <c r="H83" i="13"/>
  <c r="I83" i="13"/>
  <c r="J83" i="13"/>
  <c r="F85" i="13"/>
  <c r="G85" i="13"/>
  <c r="H85" i="13"/>
  <c r="I85" i="13"/>
  <c r="J85" i="13"/>
  <c r="F88" i="13"/>
  <c r="G88" i="13"/>
  <c r="H88" i="13"/>
  <c r="I88" i="13"/>
  <c r="J88" i="13"/>
  <c r="F89" i="13"/>
  <c r="G89" i="13"/>
  <c r="H89" i="13"/>
  <c r="I89" i="13"/>
  <c r="J89" i="13"/>
  <c r="F90" i="13"/>
  <c r="G90" i="13"/>
  <c r="H90" i="13"/>
  <c r="I90" i="13"/>
  <c r="J90" i="13"/>
  <c r="F91" i="13"/>
  <c r="G91" i="13"/>
  <c r="H91" i="13"/>
  <c r="I91" i="13"/>
  <c r="J91" i="13"/>
  <c r="F92" i="13"/>
  <c r="G92" i="13"/>
  <c r="H92" i="13"/>
  <c r="I92" i="13"/>
  <c r="J92" i="13"/>
  <c r="F94" i="13"/>
  <c r="G94" i="13"/>
  <c r="H94" i="13"/>
  <c r="I94" i="13"/>
  <c r="J94" i="13"/>
  <c r="F95" i="13"/>
  <c r="G95" i="13"/>
  <c r="H95" i="13"/>
  <c r="I95" i="13"/>
  <c r="J95" i="13"/>
  <c r="F96" i="13"/>
  <c r="G96" i="13"/>
  <c r="H96" i="13"/>
  <c r="I96" i="13"/>
  <c r="J96" i="13"/>
  <c r="F97" i="13"/>
  <c r="G97" i="13"/>
  <c r="H97" i="13"/>
  <c r="I97" i="13"/>
  <c r="J97" i="13"/>
  <c r="F98" i="13"/>
  <c r="G98" i="13"/>
  <c r="H98" i="13"/>
  <c r="I98" i="13"/>
  <c r="J98" i="13"/>
  <c r="J8" i="13"/>
  <c r="I8" i="13"/>
  <c r="H8" i="13"/>
  <c r="G8" i="13"/>
  <c r="F8" i="13"/>
  <c r="L12" i="12"/>
  <c r="L13" i="12"/>
  <c r="L14" i="12"/>
  <c r="L15" i="12"/>
  <c r="L16" i="12"/>
  <c r="L17" i="12"/>
  <c r="L18" i="12"/>
  <c r="L19" i="12"/>
  <c r="L20" i="12"/>
  <c r="L21" i="12"/>
  <c r="L22" i="12"/>
  <c r="L23" i="12"/>
  <c r="L24" i="12"/>
  <c r="L25" i="12"/>
  <c r="L26" i="12"/>
  <c r="L27" i="12"/>
  <c r="L28" i="12"/>
  <c r="L29" i="12"/>
  <c r="L30" i="12"/>
  <c r="L31" i="12"/>
  <c r="L32" i="12"/>
  <c r="D90" i="13" s="1"/>
  <c r="L33" i="12"/>
  <c r="L34" i="12"/>
  <c r="D92" i="13" s="1"/>
  <c r="L35" i="12"/>
  <c r="L36" i="12"/>
  <c r="D95" i="13" s="1"/>
  <c r="L37" i="12"/>
  <c r="L38" i="12"/>
  <c r="D97" i="13" s="1"/>
  <c r="L39" i="12"/>
  <c r="L10" i="12"/>
  <c r="D8" i="13" s="1"/>
  <c r="L11" i="12"/>
  <c r="D12" i="13" s="1"/>
  <c r="G4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0" i="12"/>
  <c r="B8" i="11"/>
  <c r="B4" i="11"/>
  <c r="G3" i="11"/>
  <c r="F3" i="11"/>
  <c r="E3" i="11"/>
  <c r="C3" i="11"/>
  <c r="B7" i="11"/>
  <c r="B5" i="11"/>
  <c r="D3" i="11"/>
  <c r="B9" i="11"/>
  <c r="B6" i="11"/>
  <c r="D7" i="11"/>
  <c r="B19" i="29" l="1"/>
  <c r="B101" i="25"/>
  <c r="B15" i="29"/>
  <c r="B97" i="25"/>
  <c r="D89" i="13"/>
  <c r="B19" i="28"/>
  <c r="B92" i="25"/>
  <c r="B11" i="28"/>
  <c r="B84" i="25"/>
  <c r="B26" i="27"/>
  <c r="B62" i="25"/>
  <c r="B37" i="26"/>
  <c r="B37" i="25"/>
  <c r="B27" i="26"/>
  <c r="B27" i="25"/>
  <c r="D81" i="13"/>
  <c r="D59" i="13"/>
  <c r="D34" i="13"/>
  <c r="D24" i="13"/>
  <c r="B18" i="29"/>
  <c r="B100" i="25"/>
  <c r="B13" i="29"/>
  <c r="B95" i="25"/>
  <c r="B18" i="28"/>
  <c r="B91" i="25"/>
  <c r="B40" i="27"/>
  <c r="B76" i="25"/>
  <c r="B23" i="27"/>
  <c r="B59" i="25"/>
  <c r="B32" i="26"/>
  <c r="B32" i="25"/>
  <c r="B25" i="26"/>
  <c r="B25" i="25"/>
  <c r="D98" i="13"/>
  <c r="D94" i="13"/>
  <c r="D88" i="13"/>
  <c r="D73" i="13"/>
  <c r="D56" i="13"/>
  <c r="D29" i="13"/>
  <c r="D22" i="13"/>
  <c r="B15" i="26"/>
  <c r="B15" i="25"/>
  <c r="B17" i="29"/>
  <c r="B99" i="25"/>
  <c r="B12" i="29"/>
  <c r="B94" i="25"/>
  <c r="B15" i="28"/>
  <c r="B88" i="25"/>
  <c r="B39" i="27"/>
  <c r="B75" i="25"/>
  <c r="B22" i="27"/>
  <c r="B58" i="25"/>
  <c r="B30" i="26"/>
  <c r="B30" i="25"/>
  <c r="B23" i="26"/>
  <c r="B23" i="25"/>
  <c r="D85" i="13"/>
  <c r="D72" i="13"/>
  <c r="D55" i="13"/>
  <c r="D27" i="13"/>
  <c r="D20" i="13"/>
  <c r="B11" i="26"/>
  <c r="B11" i="25"/>
  <c r="B16" i="29"/>
  <c r="B98" i="25"/>
  <c r="B11" i="29"/>
  <c r="B93" i="25"/>
  <c r="B13" i="28"/>
  <c r="B86" i="25"/>
  <c r="B29" i="27"/>
  <c r="B65" i="25"/>
  <c r="B11" i="27"/>
  <c r="B47" i="25"/>
  <c r="B28" i="26"/>
  <c r="B28" i="25"/>
  <c r="B18" i="26"/>
  <c r="B18" i="25"/>
  <c r="D96" i="13"/>
  <c r="D91" i="13"/>
  <c r="D83" i="13"/>
  <c r="D62" i="13"/>
  <c r="D44" i="13"/>
  <c r="D25" i="13"/>
  <c r="D15" i="13"/>
</calcChain>
</file>

<file path=xl/sharedStrings.xml><?xml version="1.0" encoding="utf-8"?>
<sst xmlns="http://schemas.openxmlformats.org/spreadsheetml/2006/main" count="1890" uniqueCount="889">
  <si>
    <t>Mejorar las condiciones de salud de la población colombiana y propiciar el goce efectivo del derecho a la salud, en condiciones de calidad, eficiencia, equidad y sostenibilidad</t>
  </si>
  <si>
    <t>a. Aumentar el acceso efectivo a los servicios y mejorar la calidad en la atención</t>
  </si>
  <si>
    <t>RESPONSABLE</t>
  </si>
  <si>
    <t>INDICADOR</t>
  </si>
  <si>
    <t>LÍNEA BASE</t>
  </si>
  <si>
    <t>TOTAL</t>
  </si>
  <si>
    <t>Porcentaje de población afiliada al sistema de salud</t>
  </si>
  <si>
    <t>MSPS</t>
  </si>
  <si>
    <t>Porcentaje de casos de VIH detectados tempranamente</t>
  </si>
  <si>
    <t>b. Mejorar las condiciones de salud de la población y disminuir las brechas de resultados en salud</t>
  </si>
  <si>
    <t>Departamentos con el sistema de vigilancia nutricional poblacional implementado</t>
  </si>
  <si>
    <t>Cobertura de vacunación en niños de un año de edad con triple viral</t>
  </si>
  <si>
    <t>Oportunidad en la detección de cáncer de cuello uterino in situ</t>
  </si>
  <si>
    <t>Cobertura de vacunación en menores de un año con terceras dosis de pentavalente</t>
  </si>
  <si>
    <t>c. Recuperar la confianza y la legitimidad en el sistema</t>
  </si>
  <si>
    <t>d. Asegurar la sostenibilidad financiera del sistema en condiciones de eficiencia</t>
  </si>
  <si>
    <t>d</t>
  </si>
  <si>
    <t xml:space="preserve"> </t>
  </si>
  <si>
    <t>OBJETIVO DE LA ESTRATEGIA SECTORIAL - PND</t>
  </si>
  <si>
    <t>ESTRATEGIAS DEL OBJETIVO ESPECÍFICO</t>
  </si>
  <si>
    <t>Objetivo Específico</t>
  </si>
  <si>
    <t>Estrategias</t>
  </si>
  <si>
    <t>a1. Consolidar la cobertura universal y unificar la operación del aseguramiento</t>
  </si>
  <si>
    <t>a2. Generar incentivos para el mejoramiento de la calidad</t>
  </si>
  <si>
    <t>a3. Política de Atención Integral en Salud</t>
  </si>
  <si>
    <t>a4. Incentivar la inversión pública hospitalaria en condiciones de eficiencia</t>
  </si>
  <si>
    <t>a5. Desarrollar esquemas alternativos de operación de hospitales públicos</t>
  </si>
  <si>
    <t>a6. Avanzar en el desarrollo de la política de talento humano en salud</t>
  </si>
  <si>
    <t>a7. Mejorar la capacidad de diagnóstico de los laboratorios de salud pública a nivel nacional y territorial</t>
  </si>
  <si>
    <t>a8. Implementar la Política Nacional de Sangre</t>
  </si>
  <si>
    <t>a9. Implementar el Sistema Indígena de Salud Propia e Intercultural (SISPI)</t>
  </si>
  <si>
    <t>c1. Acercar la inspección, vigilancia y control al ciudadano</t>
  </si>
  <si>
    <t>c2. Fortalecer la institucionalidad para la administración de los recursos del Sistema General de Seguridad Social en Salud</t>
  </si>
  <si>
    <t xml:space="preserve">c3. Simplificar procesos </t>
  </si>
  <si>
    <t>c4. Consolidar el Sistema Integral de Información de la Protección Social (Sispro)</t>
  </si>
  <si>
    <t>c5. Promover la transparencia, participación ciudadana y rendición de cuentas</t>
  </si>
  <si>
    <t>d1. Establecer medidas financieras para el saneamiento de pasivos</t>
  </si>
  <si>
    <t>d2. Obtener nuevas fuentes de recursos</t>
  </si>
  <si>
    <t>d3. Generar estabilización financiera y fortalecimiento patrimonial</t>
  </si>
  <si>
    <t>d4. Consolidar la regulación del mercado farmacéutico</t>
  </si>
  <si>
    <t>d5. Disminuir costos de transacción</t>
  </si>
  <si>
    <t>d6. Revisar el mecanismo de redistribución de riesgo</t>
  </si>
  <si>
    <t>d7. Restricciones de financiación</t>
  </si>
  <si>
    <t>d8. Definir el mecanismo técnico participativo de exclusión de beneficios en salud</t>
  </si>
  <si>
    <t>Acciones</t>
  </si>
  <si>
    <t>a1 Unificar las reglas de afiliación al SGSSS de ambos regímenes</t>
  </si>
  <si>
    <t>a1 Instaurar mecanismos para hacer efectiva la afiliación de los recién nacidos al sistema</t>
  </si>
  <si>
    <t>a1 Definir proceso para afiliar personas identificadas como pobres, no afiliadas</t>
  </si>
  <si>
    <t>a1 Desarrollar subsidios parciales y otros mecanismos para garantizar continuidad de la protección en salud, ante los cambios en la capacidad de pago</t>
  </si>
  <si>
    <t>a1 Desarrollar sistema transaccional en línea</t>
  </si>
  <si>
    <t>a1 Reproducir información que permita la libre elección</t>
  </si>
  <si>
    <t>a1 Introducir mecanismos de competencia por calidad entre las EPS</t>
  </si>
  <si>
    <t>a1 Fortalecer estrategia de gestión integral del riesgo en salud en el sistema</t>
  </si>
  <si>
    <t>a1 Fortalecer mecanismos de contratación y pago orientados a resultados, en la relación prestador-asegurador</t>
  </si>
  <si>
    <t>a1 Evaluar tamaños óptimos para la operación de los aseguradores y su cobertura geográfica</t>
  </si>
  <si>
    <t>a1 Evaluar requisitos técnicos de operación para su habilitación</t>
  </si>
  <si>
    <t>a1 Evaluar complementariedad de seguros voluntarios y utilidad como mecanismo para fortalecer competencia entre aseguradores</t>
  </si>
  <si>
    <t>a1 Eliminar diferencias en la operación del aseguramiento en ambos regímenes</t>
  </si>
  <si>
    <t>a2 Aplicar incentivos financieros (positivos o negativos), que recompensen desempeño de los agentes en el Sistema en manejo de riesgos individuales
(aseguradores y prestadores) y colectivos (entidades territoriales)</t>
  </si>
  <si>
    <t>a2 Reformular la política de calidad</t>
  </si>
  <si>
    <t>a2 Revisar y actualizar el Sistema Obligatorio de Garantía de Calidad (SOGC)</t>
  </si>
  <si>
    <t>a2 Mejorar el sistema de Información para la calidad</t>
  </si>
  <si>
    <t>a2 Diseñar y poner en marcha programas de asistencia técnica de largo plazo</t>
  </si>
  <si>
    <t>a2 Continuar con el desarrollo e implementación de Guías de Práctica Clínica</t>
  </si>
  <si>
    <t>a3 Implementar el modelo de atención primaria en salud (APS)</t>
  </si>
  <si>
    <t>a3 Implementar el modelo de salud familiar y comunitaria - Plan de Intervenciones Colectivas (PIC)</t>
  </si>
  <si>
    <t>a3 Implementar el modelo de gestión integral del riesgo en salud</t>
  </si>
  <si>
    <t>a3 Implementar el modelo de enfoque diferencial</t>
  </si>
  <si>
    <t>a3 Adoptar las rutas de atención</t>
  </si>
  <si>
    <t>a3 Conformar redes integradas de servicios de salud</t>
  </si>
  <si>
    <t>a3 Desarrollar incentivos orientados hacia los resultados en salud</t>
  </si>
  <si>
    <t>a3 Adecuar la implementación de la Política de Atención Integral en Salud a los diferentes contextos poblacionales y territoriales</t>
  </si>
  <si>
    <t>a3 Caracterizar las entidades territoriales en diferentes tipos</t>
  </si>
  <si>
    <t>a4 Fortalecer capacidad instalada asociada con la prestación de servicios de salud (infraestructura
física, equipamiento biomédico, industrial, tecnológico y mobiliario de las ESE)</t>
  </si>
  <si>
    <t>a4 Implementar en zonas apartadas con población dispersa, disponibilidad y uso de los instrumentos brindados en el marco de telesalud</t>
  </si>
  <si>
    <t>a5 Promover la formulación e implementación de alternativas para el Ajuste al régimen laboral y empresarial</t>
  </si>
  <si>
    <t>a5 Promover la formulación e implementación de alternativas para el Gobierno corporativo y modificación del mecanismo de nombramiento de gerentes y conformación de juntas directivas</t>
  </si>
  <si>
    <t>a5 Promover la formulación e implementación de Mecanismos de operación que se apoyen en esquemas de participación público-privadas</t>
  </si>
  <si>
    <t>a5 Promover la formulación e implementación de la Regulación de subsidios de oferta en condiciones de eficiencia</t>
  </si>
  <si>
    <t>a5 Promover la formulación e implementación de la Regulación sobre las formas de contratación por capitación</t>
  </si>
  <si>
    <t>a6 Mejorar la disponibilidad y pertinencia del talento humano en salud</t>
  </si>
  <si>
    <t>a6 Mejorar las condiciones para el desarrollo personal y profesional del personal sanitario</t>
  </si>
  <si>
    <t>a6 Promover programas de sensibilización, formación continua y actualización del talento humano del sector, en especial a aquellos que se encuentran laborando en los primeros niveles de atención</t>
  </si>
  <si>
    <t>a6 Fortalecer la formación de especialistas en el país y en el exterior (promoción de becas e incentivos para estudios en el exterior)</t>
  </si>
  <si>
    <t>a6 Formalizar y mejorar las condiciones laborales del talento humano en salud</t>
  </si>
  <si>
    <t>a6 Promover la integración de las culturas médicas tradicionales y medicinas alternativas al sistema de salud</t>
  </si>
  <si>
    <t>a6 Promover mecanismos que favorezcan la autonomía y autorregulación profesional</t>
  </si>
  <si>
    <t>a6 Fortalecer las IPS universitarias y hospitales públicos universitarios que cumplen la doble función de formar talento humano, técnico, profesional y especializado y, prestar servicios de salud</t>
  </si>
  <si>
    <t>a7 Implementar mejores metodologías que permitan diagnósticos de calidad, sustentables y objetivos, de
manera costo-efectiva</t>
  </si>
  <si>
    <t>a8 Trabajar para garantizar la autosuficiencia de sangre y productos sanguíneos, a través de la donación voluntaria no remunerada de sangre</t>
  </si>
  <si>
    <t>a8 Reorganizar los elementos de la cadena transfusional, de forma eficiente y sostenible</t>
  </si>
  <si>
    <t>a8 Mejorar la calidad de la sangre donada</t>
  </si>
  <si>
    <t>a8 Optimizar el uso de la sangre donada</t>
  </si>
  <si>
    <t>a8 Fortalecer el recurso humano, la adopción de tecnologías apropiadas y las alianzas estratégicas con los diferentes sectores</t>
  </si>
  <si>
    <t>a8 Crear el sistema nacional de sangre</t>
  </si>
  <si>
    <t>a9 Continuar trabajando para culminar la construcción e
implementación del SISPI</t>
  </si>
  <si>
    <t>a9 Apoyar el diseño de modelos de salud propios
e interculturales</t>
  </si>
  <si>
    <t>a9 Apoyar programas o planes que propicien la revaloración, reconocimiento y fortalecimiento de la medicina tradicional.</t>
  </si>
  <si>
    <t>b1 Articular la formulación de los planes territoriales de salud (PTS) con el Plan Nacional de Desarrollo (PND) y el PDSP</t>
  </si>
  <si>
    <t>b1 Articular PTS con el Plan de Ordenamiento Territorial (POT)</t>
  </si>
  <si>
    <t>b1 Crear un sistema de monitoreo y evaluación  de los PTS, vinculado al SISPRO</t>
  </si>
  <si>
    <t>b1 Crear un observatorio del PDSP, vinculado al SISPRO</t>
  </si>
  <si>
    <t>b2 Promover la ampliación de la Estrategia 4x4 para los
Entornos Saludables</t>
  </si>
  <si>
    <t>b2 Promover la promoción de ciudades, entornos urbanos y rurales saludables</t>
  </si>
  <si>
    <t>b2 Promover el desarrollo de nuevos y más efectivos instrumentos de política pública intersectorial</t>
  </si>
  <si>
    <t>b2 Promover la identificación de condiciones y riesgos para planear las intervenciones y garantizar la atención integral con enfoque de curso de vida y envejecimiento activo</t>
  </si>
  <si>
    <t>b2 Promover la implementación de planes tácticos para la
gestión de plataformas sociales y científicas en salud mental</t>
  </si>
  <si>
    <t>b2 Promover el desarrollo de instrumentos de cooperación con carácter vinculante, en diferentes instancias nacionales e internacionales</t>
  </si>
  <si>
    <t>b3 Fortalecer la Estrategia de Gestión Integrada (EGI)</t>
  </si>
  <si>
    <t>b3 Incorporar la promoción, prevención, vigilancia
(epidemiológica y de laboratorio) y control de las enfermedades transmisibles</t>
  </si>
  <si>
    <t>b3 Desarrollar medidas de bioseguridad y biocustodia en el laboratorio nacional de referencia (LNR) y en los laboratorios de salud pública de entidades territoriales</t>
  </si>
  <si>
    <t>b3 Fomentar y articular los procesos de gestión del conocimiento e innovación en todas las disciplinas científicas ligadas a la prevención, el diagnóstico, la vigilancia y control de las patologías desatendidas y tropicales</t>
  </si>
  <si>
    <t>b4 Crear el observatorio nacional de convivencia y protección de la vida</t>
  </si>
  <si>
    <t>b4 Aplicar lineamientos técnicos para la promoción de la convivencia social</t>
  </si>
  <si>
    <t>b4 Implementar el Plan Nacional para la Promoción de la Salud, la Prevención y Atención de Consumo de Sustancias Psicoactivas (SP) - Ley 1566 de 2012</t>
  </si>
  <si>
    <t>b4 Fortalecer la oferta de servicios institucionales y comunitarios en salud mental</t>
  </si>
  <si>
    <t>b5 Adecuar la arquitectura institucional y la gestión inter e intrasectorial para la puesta en marcha de la atención integral (Programa para la Prevención y Reducción de la Anemia Nutricional en la Primera Infancia - PPRANPI)</t>
  </si>
  <si>
    <t>b5 Construir acuerdos y sistematizar experiencias (Programa para la Prevención y Reducción de la Anemia Nutricional en la Primera Infancia - PPRANPI)</t>
  </si>
  <si>
    <t>b5 Desarrollarr capacidades en personas, organizaciones y comunidades (Programa para la Prevención y Reducción de la Anemia Nutricional en la Primera Infancia - PPRANPI)</t>
  </si>
  <si>
    <t>b5 Monitorear y evaluar del programa, el acceso a
los servicios de salud y a la atención integral (Programa para la Prevención y Reducción de la Anemia Nutricional en la Primera Infancia - PPRANPI)</t>
  </si>
  <si>
    <t>b5 Fortalecer las estrategias de Atención Integrada a las
Enfermedades Prevalentes de la Infancia (AIEPI) y de Instituciones Amigas de la Mujer y la Infancia (IAMI)</t>
  </si>
  <si>
    <t>b5 Hacer seguimiento al cumplimiento del Código
Internacional de Sucedáneos de la Leche Materna</t>
  </si>
  <si>
    <t>b5 Implementar y hacer seguimiento del Plan Decenal de Lactancia materna 2010-2020</t>
  </si>
  <si>
    <t>b5 Consolidar la estrategia Bancos de Leche Humana y el método de madre canguro</t>
  </si>
  <si>
    <t>b5 Propender por un marco normativo robustecido, que aborde el etiquetado nutricional</t>
  </si>
  <si>
    <t>b5 Implementar un sistema de vigilancia alimentaria y nutricional</t>
  </si>
  <si>
    <t>b6 Prevenir el embarazo adolescente a través de la profundización del modelo de servicios de salud amigables para adolescentes y jóvenes (obligatoriedad de cumplimiento por las IPS públicas y privadas)</t>
  </si>
  <si>
    <t>b6 Reducir mortalidad materna mediante intervenciones para mejorar la calidad de la atención antes, durante y después del evento obstétrico</t>
  </si>
  <si>
    <t>b6 Promover la implementación de rutas para la atención
integral a víctimas de violencias de género en el 50  % de instituciones del orden nacional, departamental, distrital y municipal</t>
  </si>
  <si>
    <t>b6 Ampliar acciones para la reducción del daño a usuarios de drogas inyectables.</t>
  </si>
  <si>
    <t>b6 Implementar guías de práctica clínica</t>
  </si>
  <si>
    <t>b6 Desarrollar acciones de fortalecimiento del diagnóstico en el control prenatal</t>
  </si>
  <si>
    <t>b7 Promover el envejecimiento activo físico y mentalmente saludable, y fomentar una cultura positiva de la vejez</t>
  </si>
  <si>
    <t>b7 Adecuar la oferta, demanda y regulación de bienes y servicios sociosanitarios con calidad y humanizados para todas las personas adultas mayores, y con dependencia funcional y/o con cuidados especializados</t>
  </si>
  <si>
    <t>b7 Gestionar procesos de intercambio intergeneracional que promuevan el reconocimiento del aporte de las personas adultas mayores al desarrollo social, cultural y económico propio de sus familias y de la sociedad</t>
  </si>
  <si>
    <t>b7 Articular y coordinar con otros sectores para la inclusión y protección social de las personas adultas mayores</t>
  </si>
  <si>
    <t>b7 Prevenir y reducir la carga de discapacidad, enfermedades crónicas y mortalidad prematura en las personas adultas mayores</t>
  </si>
  <si>
    <t>b7 Adelantarr acciones intersectoriales para la garantía de la seguridad alimentaria y nutricional</t>
  </si>
  <si>
    <t>b7 Fortalecer las capacidades del talento humano en salud que atiende la población adulta mayor</t>
  </si>
  <si>
    <t>b8 Fortalecer la red de frío en cada uno de sus componentes —almacenamiento, transporte, distribución y suministro</t>
  </si>
  <si>
    <t>b8 Implementar un sistema de información para realizar seguimiento niño a niño a esquemas de vacunación y control del manejo y seguimiento al uso de insumos y biológicos</t>
  </si>
  <si>
    <t>b8 Introducir nuevas vacunas: 1)  polio inactivado (VIP); 2)  varicela; 3) DaPT (vacuna acelular de pertussis); y, 4)  hepatitis B</t>
  </si>
  <si>
    <t>b8 Desarrollar acciones de promoción de la salud, educación, comunicación y movilización social</t>
  </si>
  <si>
    <t>b8 Fortalecer la logística para el desplazamiento del personal vacunador a las zonas rurales con población dispersa y de difícil acceso</t>
  </si>
  <si>
    <t>c1 Expedir la regulación que reglamente el gobierno corporativo de obligatorio cumplimiento en las entidades vigiladas y su esquema de seguimiento (modelo de supervisión basado en riesgo)</t>
  </si>
  <si>
    <t>c1 Determinar funciones y procesos para implementar las acciones de supervisión basada en riesgos</t>
  </si>
  <si>
    <t>c1 Diseñar e implementar el sistema de alertas tempranas para el ejercicio de la supervisión</t>
  </si>
  <si>
    <t>c1 Mejorar los mecanismos de coordinación entre dichas secretarías y otras entidades públicas nacionales que ejercen funciones de IVC, a través de información
sectorial oportuna y disponible</t>
  </si>
  <si>
    <t>c2 Crear una entidad de naturaleza especial del nivel descentralizado del orden nacional para administrar recursos recursos del Fosyga y del Fondo de Salvamento a Entidades Territoriales (Fonsaet)</t>
  </si>
  <si>
    <t>c3 Agilizar y simplificar el proceso para la ejecución de los recursos del SGP del componente aportes patronales de las ESE</t>
  </si>
  <si>
    <t>c3 Simplificar el manejo de los recursos en salud mediante la eliminación rigideces de las subcuentas del Fosyga</t>
  </si>
  <si>
    <t>c3 Definir la jurisdicción competente para asuntos Fondo de Solidaridad y Garantía (Fosyga)</t>
  </si>
  <si>
    <t>c3 Eliminar la autorización del Comité Técnico Científico para acceder a servicios No POS</t>
  </si>
  <si>
    <t>c3 Afiliar a los hijos menores de 25 años de un cotizante del régimen contributivo; los hijos de las parejas del mismo sexo y los menores de edad cuando sean hijos de beneficiarios (nietos), en casos de fallecimiento o
de ausencia de sus padres o pérdida de la patria potestad</t>
  </si>
  <si>
    <t>c3 Implementar los ajustes necesarios para que exista un único comprobador de derechos, con fundamento en la base de datos única transaccional y en línea</t>
  </si>
  <si>
    <t>c3 Realizar auditorías concurrentes por parte de los responsables de pago</t>
  </si>
  <si>
    <t>c3 Fijar tiempos para radicación de facturas de los prestadores, por parte de los responsables de pago de los servicios según los términos mínimos que se definan para tal fin</t>
  </si>
  <si>
    <t>c3 Establecer un límite temporal a la obligación de reintegrar recursos del SGSSS apropiados y/o reconocidos sin justa causa por parte de actores
del sistema</t>
  </si>
  <si>
    <t>c4 Diseñar y rediseñar los procesos para disponer de datos integrados por persona sobre afiliación, movilidad, pagos, beneficios en el sistema,
prestaciones económicas, estado de salud, atenciones de salud y riesgos en salud</t>
  </si>
  <si>
    <t>c4 Construir módulos de información al ciudadano; módulos administrativos y, módulo ambiental y sanitario</t>
  </si>
  <si>
    <t>c4 Desarrollar y actualizar permanentemente la base de datos de identificación de afiliados a la protección social</t>
  </si>
  <si>
    <t>c4 Racionalizar y estandarizar, a través de la interoperabilidad semántica
de datos para el intercambio de información de distintas fuentes (Plan Estratégico de TIC (PETIC) de los sectores de salud y trabajo, para incluir la protección social en riesgos laborales, sistema de
pensiones y subsidio familiar)</t>
  </si>
  <si>
    <t>c4 Automatizar un conjunto de datos que se seleccionarán en desarrollo de la
Cibersalud (eSalud)</t>
  </si>
  <si>
    <t>c4 Fortalecer y evolucionar los sistemas de información existentes</t>
  </si>
  <si>
    <t>c4 Disponer nuevos servicios en línea como salud móvil, autorización, facturación, prescripción, pagos de servicios de salud y agendamiento</t>
  </si>
  <si>
    <t>c5 Generar mecanismos y metodologías que permitan conocer las preferencias, especialmente de los usuarios y los trabajadores de la salud</t>
  </si>
  <si>
    <t>c5 Crear una instancia consultiva y de divulgación de los conflictos, preferencias, intereses y dificultades de los agentes del sector</t>
  </si>
  <si>
    <t>c5 Potenciar la consulta en lo relacionado con los criterios de exclusión de tecnologías en salud</t>
  </si>
  <si>
    <t>c5 Dar continuidad a los espacios de construcción de políticas públicas en salud para grupos étnicos</t>
  </si>
  <si>
    <t>c5 Consolidar el reporte de ranking de las EPS</t>
  </si>
  <si>
    <t>c5 Mantener y mejorar herramientas que brinden información sobre los contenidos del POS</t>
  </si>
  <si>
    <t>c5 Poner a disposición la información relacionada con las exclusiones, nominación de tecnologías en salud y la que se utiliza para el calcular la unidad de pago por capitación (UPC)</t>
  </si>
  <si>
    <t>d1 Generar procesos de aclaración y saneamiento de cuentas con todas las IPS por parte de los pagadores</t>
  </si>
  <si>
    <t>d1 Crear líneas de crédito blandas con tasa compensada para los prestadores de servicios de salud o las EPS</t>
  </si>
  <si>
    <t>d1 Utilizar los recursos del SGR para atender las deudas del régimen subsidiado a las EPS, por contratos
realizados hasta marzo 31 de 2011</t>
  </si>
  <si>
    <t>d1 Ampliar la estrategia de compra de cartera a los prestadores de servicios de salud</t>
  </si>
  <si>
    <t>d1 Definir un término para dejar en firme las declaraciones  de giro y compensación de recursos por concepto de UPC</t>
  </si>
  <si>
    <t>d1 Dar prelación al pago de las sumas adeudadas al Fondo de Solidaridad y Garantía (Fosyga) por cualquier concepto</t>
  </si>
  <si>
    <t>d1 Condonar el saldo del capital e intereses de los recursos objeto de las operaciones de préstamo interfondos realizadas por el MSPS, entre las subcuentas de eventos catastróficos y accidentes de tránsito y la de compensación del Fosyga</t>
  </si>
  <si>
    <t>d2 Modernizar el esquema tarifario para viabilizar nuevos juegos y optimizar el recaudo de los existentes</t>
  </si>
  <si>
    <t>d2 Ejercer mayor fiscalización y control a la evasión de derechos de explotación y una gestión más eficiente para la administración del monopolio</t>
  </si>
  <si>
    <t>d3 Establecer nuevas condiciones únicas de habilitación financiera y de solvencia que deberán cumplir todas las EPS</t>
  </si>
  <si>
    <t>d3 Promover el cumplimiento progresivo de las nuevas
condiciones de habilitación financiera de las EPS, incluyendo aquellas que tengan participación de las CCF</t>
  </si>
  <si>
    <t>d3 Reglamentar el subsidio a la oferta que se otorga a las ESE a partir de los planes financieros territoriales según las condiciones que se definan con cargo al SGP</t>
  </si>
  <si>
    <t>d3 Dar continuidad a los programas de saneamiento fiscal y financiero de los hospitales públicos y al proceso de saneamiento de aportes patronales de los trabajadores de las ESE</t>
  </si>
  <si>
    <t>d3 Permitir el uso de los recursos previstos para el saneamiento fiscal y financiero de las ESE, para financiar la liquidación de estas entidades cuando haya lugar</t>
  </si>
  <si>
    <t>d3 Definir mecanismos para que el pago de los servicios no incluidos en el Plan de Beneficios sean reconocidos y pagados por el Fosyga y las entidades territoriales</t>
  </si>
  <si>
    <t>d4 Trasladar al Ministero de Salud y Protección Social, la Secretaría Técnica de la Comisión Nacional de Precios
de Medicamentos (CNPM)</t>
  </si>
  <si>
    <t>d4 Adoptar reglas que le permitan al MSPS la gestión de la propiedad intelectual</t>
  </si>
  <si>
    <t>d4 Diseñar herramientas que permitan no solo regular los precios de los medicamentos sino realizarlo mediante diferentes metodologías</t>
  </si>
  <si>
    <t>d4 Diseñar herramientas para regular los precios máximos de todo aquello que se financie con recursos del sistema de salud</t>
  </si>
  <si>
    <t>d4 Ajustar la metodología para los mercados competidos y su aplicación a los dispositivos médicos</t>
  </si>
  <si>
    <t>d4 Mejorar el Sistema de Información de Precios de Medicamentos (Sismed) y el acceso a fuentes de información complementarias</t>
  </si>
  <si>
    <t>d4 Implementar Negociaciones centralizadas con la
posibilidad de desarrollar un acuerdo marco de precios en medicamentos estratégicos</t>
  </si>
  <si>
    <t>d4 Adoptar medidas para garantizar que se priorice la prescripción de medicamentos genéricos</t>
  </si>
  <si>
    <t>d4 Adoptar medidas y generar incentivos que eviten la prescripción de medicamentos que no sean costo-efectivos</t>
  </si>
  <si>
    <t>d4 Buscar reducir las asimetrías de información del mercado farmacéutico</t>
  </si>
  <si>
    <t>d4 Diseñar mecanismos que incentiven la transparencia ante la prescripción de tecnologías en salud que no dispongan de evidencia suficiente sobre su costo-efectividad, o sean más costos que los sustitutos</t>
  </si>
  <si>
    <t>d4 Promover la competencia en el mercado farmacéutico</t>
  </si>
  <si>
    <t>d4 Establecer un observatorio de patentes, así como el marco legal y operativo para hacer efectivo el uso de flexibilidades contempladas en el sistema de propiedad intelectual</t>
  </si>
  <si>
    <t>d4 Implementar las acciones necesarias para que el Invima genere información para la prescripción de medicamentos, de manera independiente y con acceso al público</t>
  </si>
  <si>
    <t>d4 Buscar que la agencia sanitaria mejore la calidad y la disponibilidad de los resultados de los ensayos clínicos para el público en general</t>
  </si>
  <si>
    <t>d4 Generar una base de datos con reporte obligatorio por parte de médicos, industria farmacéutica, EPS, IPS y pacientes</t>
  </si>
  <si>
    <t>d4 Generar boletines que reduzcan las asimetrías de información y evidencien las dispersiones de precios entre competidores sustitutos</t>
  </si>
  <si>
    <t>d4 Generar una campaña conjunta Invima e IETS para contrarrestar las percepciones negativas frente a los medicamentos genéricos y generar confianza en relación con su calidad</t>
  </si>
  <si>
    <t>d4 Consolidar al IETS como la entidad oficial del país en materia de evaluación de tecnologías en salud</t>
  </si>
  <si>
    <t>d4 Promover un proceso de evaluación que incluya todas las facetas relevantes de la evaluación de la tecnología en salud</t>
  </si>
  <si>
    <t>d4 Adoptar reglas para registrar usos fuera de etiqueta de medicamentos, que estén contemplados en los países de referencia y cuenten con evidencia</t>
  </si>
  <si>
    <t>d4 Adoptar reglas que enfaticen que la información contenida en los registros sanitarios es pública</t>
  </si>
  <si>
    <t>d4 Incorporar la identificación de las capacidades nacionales para CTI en salud, la promoción y fortalecimiento de redes de investigación en salud, el desarrollo de la capacidad nacional para el abastecimiento de medicamentos, la apropiación e investigación nacional en nuevos campos como terapia celular y medicina personalizada y el desarrollo de bienes públicos para la innovación en salud tales como bancos de datos, bibliotecas de genes, entre otros</t>
  </si>
  <si>
    <t>d5 Reducir el costo del recaudo de las cotizaciones en el sistema</t>
  </si>
  <si>
    <t>d6 Revisar el mecanismo operativo para redistribuir riesgo, de tal forma que se involucren otras patologías, exista mayor control de la información y se reduzcan los costos de administración</t>
  </si>
  <si>
    <t>d7 Mantener restricción de financiar con recursos del SGSSS las prestaciones suntuarias, las exclusivamente cosméticas, las experimentales sin
evidencia científica, las que se ofrezcan por fuera del territorio colombiano, las que no sean propias del ámbito de la salud y los usos no autorizados por la
autoridad competente en el caso de medicamentos y dispositivos</t>
  </si>
  <si>
    <t>d8 Establecer los primeros listados de exclusiones</t>
  </si>
  <si>
    <t>d8 Propiciar la provisión de todo aquello que no esté excluido en los términos de la Sentencia C-313 de 2014</t>
  </si>
  <si>
    <t>d8 Adoptar medidas para la consecución de recursos que permitan financiar las tecnologías excluidas</t>
  </si>
  <si>
    <t>d8 Definir mecanismos que eviten: 1) el aumento de frecuencias de prescripción de medicamentos que no ofrezcan una utilidad terapéutica suficiente; 2)  la transferencia de frecuencias de prescripción de medicamentos cubiertos en el plan de beneficios, a otros medicamentos que ofrezcan perfiles similares pero a un precio mayor; 3) el aumento del riesgo moral en que podrían incurrir pacientes y prescriptores por no tener información suficiente sobre las tecnologías cubiertas; y, 4)  problemas de sostenibilidad financiera del sistema, al no basar la prestación farmacéutica del POS en la eficiencia</t>
  </si>
  <si>
    <t>RESPONSABLES</t>
  </si>
  <si>
    <t>OBJETIVO ESPECÍFICO</t>
  </si>
  <si>
    <t>Tasa de mortalidad prematura por enfermedades no transmisibles (por 100.000 habitantes de 30 a 70 años)</t>
  </si>
  <si>
    <t>Razón de mortalidad materna a 42 días en el área rural dispersa</t>
  </si>
  <si>
    <t>FICHA SINERGIA</t>
  </si>
  <si>
    <t>NOMBRE DEL INDICADOR</t>
  </si>
  <si>
    <t>PERIODO MEDICIÓN</t>
  </si>
  <si>
    <t>LINEA BASE</t>
  </si>
  <si>
    <t>DESCRIPCIÓN DEL INDICADOR</t>
  </si>
  <si>
    <t>Ahorros al sistema de salud por control de precios de tecnologías en salud ($ billones)</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</si>
  <si>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</si>
  <si>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</si>
  <si>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Avance en la Implementación del Modelo de Atención Integral  en Salud para zonas con población dispersa</t>
  </si>
  <si>
    <t>Avance en la incorporación de criterios diferenciales para la gestión territorial de la política pública de discapacidad orientada a población indígena</t>
  </si>
  <si>
    <t>Bancos de leche humana en funcionamiento</t>
  </si>
  <si>
    <t>Biológicos incorporados en el Esquema Nacional de Vacunación</t>
  </si>
  <si>
    <t>Casos reportados de enfermedades trasmitidas por alimentos</t>
  </si>
  <si>
    <t>Catálogos digitales de información en salud interoperables y disponibles para consulta</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</si>
  <si>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</si>
  <si>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</si>
  <si>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</si>
  <si>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Departamentos que implementan el nuevo sistema de información nominal  del PAI</t>
  </si>
  <si>
    <t>Departamentos que implementan el Programa de Prevención y Reducción de Anemia en niños entre 6 y 23 meses de edad en el marco de Ruta de Atención Integral a la Primera Infancia</t>
  </si>
  <si>
    <t>Deudas a más de 180 días como porcentaje de facturación anual de los hospitales públicos</t>
  </si>
  <si>
    <t>Días para la asignación de cita en consulta médica general y odontólogo general, respecto a la fecha para la que se solicita</t>
  </si>
  <si>
    <t>Ejecución de la programación de sesiones anuales de la Subcomisión de Salud</t>
  </si>
  <si>
    <t>Entidades territoriales con estrategias del Plan Territorial de Salud diseñadas e implementadas con adecuación técnica y cultural.</t>
  </si>
  <si>
    <t>Gasto por eventos no incluidos en el plan de beneficios ($ billones)</t>
  </si>
  <si>
    <t>Guías de práctica clínica gestionadas con herramientas de implementación elaboradas</t>
  </si>
  <si>
    <t>Hospitales públicos que adoptaron alguna de las medidas expedidas para mejorar su operación</t>
  </si>
  <si>
    <t>Hospitales públicos que implementan el Programa Madre Canguro</t>
  </si>
  <si>
    <t>Implementación del modelo de atención integral en salud para zonas con población dispersa-piloto Guainía- Llanos</t>
  </si>
  <si>
    <t>Instrumentos regulatorios para la prevención del exceso de peso</t>
  </si>
  <si>
    <t>Minutos de espera para la atención en consulta de urgencias para el paciente clasificado como Triage II</t>
  </si>
  <si>
    <t>Municipios con la estrategia de ciudades, ruralidad y entornos para los estilos de vida saludable implementada</t>
  </si>
  <si>
    <t>Municipios con la estrategia de prevención de embarazo en la adolescencia implementada</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</si>
  <si>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</si>
  <si>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</si>
  <si>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</si>
  <si>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 xml:space="preserve">Número de variables de la historia clínica disponibles en línea </t>
  </si>
  <si>
    <t>Oportunidad en el inicio del tratamiento de Leucemia en menores de 18 años (días)</t>
  </si>
  <si>
    <t>S101</t>
  </si>
  <si>
    <t>Percepción de acceso a los servicios de salud</t>
  </si>
  <si>
    <t>La medición de la percepción de acceso a los servicios de salud se estima a través del % de la población que considera que acceder a los servicios de salud a través de la EPS fue "fácil" o "muy fácil"</t>
  </si>
  <si>
    <t>Percepción de confianza en las EPS</t>
  </si>
  <si>
    <t>Población Rrom afiliada al Régimen subsidiado</t>
  </si>
  <si>
    <t>Porcentaje de Entidades Territoriales que alcanzan al menos un 80 % de cobertura en 4 o más controles prenatales</t>
  </si>
  <si>
    <t>Porcentaje de entidades territoriales que implementan el "modelo con enfoque diferencial de etnia e intercultural para las intervenciones en salud mental con énfasis en conducta suicida para grupos y pueblos étnicos indígenas"</t>
  </si>
  <si>
    <t>Porcentaje de EPS que cumplen las nuevas condiciones de habilitación financiera durante el periodo de transición</t>
  </si>
  <si>
    <t>Porcentaje de ESE sin riesgo financiero o riesgo bajo</t>
  </si>
  <si>
    <t>Porcentaje de la población que asiste al menos una vez al año a consulta médica u odontológica por prevención</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</si>
  <si>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</si>
  <si>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</si>
  <si>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</si>
  <si>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a término con bajo peso al nacer</t>
  </si>
  <si>
    <t>Porcentaje de nacidos vivos con 4 o más controles prenatales – Nacional</t>
  </si>
  <si>
    <t>Porcentaje de nacidos vivos con cuatro o más controles prenatales - Área rural dispersa</t>
  </si>
  <si>
    <t>Porcentaje de niños y niñas en primera infancia atendidos en educación inicial en el marco de la atención integral con afiliación vigente al Sistema General de Seguridad Social en Salud</t>
  </si>
  <si>
    <t>Porcentaje de niños y niñas en primera infancia atendidos en educación inicial en el marco de la atención integral con esquema de vacunación completo para la edad</t>
  </si>
  <si>
    <t>Porcentaje de niños y niñas en primera infancia atendidos en educación inicial en el marco de la atención integral que reciben la consulta para la detección temprana de alteraciones en el crecimiento y desarrollo.</t>
  </si>
  <si>
    <t>Porcentaje de nuevos casos de cáncer de mama en estadios tempranos (I-IIA)</t>
  </si>
  <si>
    <t>S103</t>
  </si>
  <si>
    <t>Porcentaje de personas entre 18 a 25 años afiliadas al sistema de salud</t>
  </si>
  <si>
    <t>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t>
  </si>
  <si>
    <t>Porcentaje de personas que consideran que la calidad de la prestación del servicio de salud (medicina general, medicina especializada, odontología, etc.) fue “buena” o “muy buena”</t>
  </si>
  <si>
    <t>Porcentaje de peticiones y reclamos remitidas a las Entidades Administradoras de Planes de Beneficios resueltas</t>
  </si>
  <si>
    <t>S102</t>
  </si>
  <si>
    <t>Porcentaje de puntos de atención en IPS públicas con servicios de telemedicina en zonas apartadas o con problemas de oferta</t>
  </si>
  <si>
    <t>Portales web de consulta en salud y protección social operando</t>
  </si>
  <si>
    <t>Promedio de avance en el proceso de construcción de las Formas del cuidado de salud propias e interculturales para los pueblos indígenas</t>
  </si>
  <si>
    <t>Proyectos de infraestructura física o de dotación de las Empresas Sociales del Estado cofinanciados</t>
  </si>
  <si>
    <t>Razón de mortalidad materna (TMM)</t>
  </si>
  <si>
    <t>Salas de Lectura o Círculos de Palabra que fortalecen la oferta de Atención Integral (MinSalud)</t>
  </si>
  <si>
    <t>Sistema de gestión integral del riesgo en salud operando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</si>
  <si>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</si>
  <si>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</si>
  <si>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</si>
  <si>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</si>
  <si>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t>S104</t>
  </si>
  <si>
    <t>Tasa de mortalidad por desnutrición en menores de 5 años (por cada 100.000)</t>
  </si>
  <si>
    <t>El indicador se define como el número de muertes asociadas a desnutrición, por cada 100.000 niños y niñas menores de cinco años.</t>
  </si>
  <si>
    <t>Tasa de mortalidad por EDA en niños y niñas menores de 5 años</t>
  </si>
  <si>
    <t>Tasa de mortalidad por IRA en niños y niñas menores de 5 años</t>
  </si>
  <si>
    <t>Víctimas con atención psicosocial en modalidad individual, familiar, comunitaria y/o grupal</t>
  </si>
  <si>
    <t>S105</t>
  </si>
  <si>
    <t>S106</t>
  </si>
  <si>
    <t>El indicador relaciona el número de departamentos que tienen implementado el Programa Prevención y Reducción de Anemia en niños entre 6 y 23 meses de edad en el marco de Ruta de Atención Integral a la Primera Infancia</t>
  </si>
  <si>
    <t>El indicador hace referencia al número de departamentos con información anual del estado nutricional en menores de 18 años y gestantes.</t>
  </si>
  <si>
    <t>S107</t>
  </si>
  <si>
    <t>El indicador cuantifica el número de municipios que implementan la estrategia "Ciudad, Entorno o Ruralidad Saludable". Su tendencia debe ser al aumento.</t>
  </si>
  <si>
    <t>S108</t>
  </si>
  <si>
    <t>S109</t>
  </si>
  <si>
    <t>Expresa el porcentaje de nacidos vivos cuyo número de consultas prenatales que tuvo la madre fue mayor o igual a 4</t>
  </si>
  <si>
    <t>Expresa el porcentaje de nacidos vivos en áreas rurales dispersas cuya madre tuvo al menos 4 consultas prenatales</t>
  </si>
  <si>
    <t>S110</t>
  </si>
  <si>
    <t>S201</t>
  </si>
  <si>
    <t>S202</t>
  </si>
  <si>
    <t>Expresa el tiempo de espera en días que transcurren entre la fecha de solicitud de la cita para consulta por Medicina General y Odontología General y el momento de la consulta con el médico general u odontólogo.</t>
  </si>
  <si>
    <t>S203</t>
  </si>
  <si>
    <t>S204</t>
  </si>
  <si>
    <t>Porcentaje de avance en la implementación del piloto, en el departamento de Guainía, del modelo de  atención integral en salud para zonas con población dispersa.</t>
  </si>
  <si>
    <t>S205</t>
  </si>
  <si>
    <t>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t>
  </si>
  <si>
    <t>S206</t>
  </si>
  <si>
    <t xml:space="preserve">Mide el acceso a los servicios preventivos a los que tienen derecho todas las personas, por ser la puerta de entrada en los niveles básicos de atención.
</t>
  </si>
  <si>
    <t>S207</t>
  </si>
  <si>
    <t>S208</t>
  </si>
  <si>
    <t>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t>
  </si>
  <si>
    <t>S209</t>
  </si>
  <si>
    <t>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t>
  </si>
  <si>
    <t>S210</t>
  </si>
  <si>
    <t>La medición de la percepción de confianza en la EPS se estima a través del % de la población que considera que de estar gravemente enfermo "probablemente si" o "definitivamente si" va a poder acceder de forma oportuna a los servicios de salud necesarios a través de su EPS</t>
  </si>
  <si>
    <t>S211</t>
  </si>
  <si>
    <t>S212</t>
  </si>
  <si>
    <t>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t>
  </si>
  <si>
    <t>S213</t>
  </si>
  <si>
    <t>Centrales de servicios que permiten al ciudadano realizar trámites y obtener información para los distintos componentes de Salud y Protección Social, a través de sitios web.</t>
  </si>
  <si>
    <t>S214</t>
  </si>
  <si>
    <t>S215</t>
  </si>
  <si>
    <t>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t>
  </si>
  <si>
    <t>S216</t>
  </si>
  <si>
    <t>S217</t>
  </si>
  <si>
    <t>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t>
  </si>
  <si>
    <t>S301</t>
  </si>
  <si>
    <t>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t>
  </si>
  <si>
    <t>S401</t>
  </si>
  <si>
    <t>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t>
  </si>
  <si>
    <t>S402</t>
  </si>
  <si>
    <t>Garantizar la solvencia y aumento del flujo de recursos de los Hospitales Públicos mediante el fortalecimiento y seguimiento de las medidas de saneamiento financiero y contable en aras de mejorar
las condiciones y goce efectivo del derecho a la salud.</t>
  </si>
  <si>
    <t>S403</t>
  </si>
  <si>
    <t>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t>
  </si>
  <si>
    <t>S404</t>
  </si>
  <si>
    <t>Indica el monto estimado en Pesos Colombianos en el que se reduce el gasto en tecnologías en salud por concepto de nuevos instrumentos de regulación de precios (negociación y definición de precios a la entrada).</t>
  </si>
  <si>
    <t>S405</t>
  </si>
  <si>
    <t>S406</t>
  </si>
  <si>
    <t>S501</t>
  </si>
  <si>
    <t>S502</t>
  </si>
  <si>
    <t>S503</t>
  </si>
  <si>
    <t>Número de biológicos incorporados al esquema nacional de vacunación. En el cuatrenio se espera incorporar los siguientes biológios: Dengue, Meningococo, Varicela, Polio inactivada( tres dosis) y Polio oral bivalente</t>
  </si>
  <si>
    <t>S504</t>
  </si>
  <si>
    <t>S505</t>
  </si>
  <si>
    <t>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t>
  </si>
  <si>
    <t>S506</t>
  </si>
  <si>
    <t>Se define como el número de muertes de niños menores de 5 años cuya causa básica fue una Infección Respiratoria Aguda. La tasa se mide por cada 100.000 niños menores de 5 años.</t>
  </si>
  <si>
    <t>S507</t>
  </si>
  <si>
    <t>S508</t>
  </si>
  <si>
    <t>S509</t>
  </si>
  <si>
    <t>S510</t>
  </si>
  <si>
    <t>S511</t>
  </si>
  <si>
    <t>El indicador presenta el número de municipios en los cuales se implementan acciones para la promoción de la convivencia social en sus Planes Integrales de Seguridad y Convivencia Ciudadana.</t>
  </si>
  <si>
    <t>S512</t>
  </si>
  <si>
    <t>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t>
  </si>
  <si>
    <t>S513</t>
  </si>
  <si>
    <t>El indicador se define como el número de brotes de enfermedades trasmitidas por alimentos notificados en colectivo</t>
  </si>
  <si>
    <t>S514</t>
  </si>
  <si>
    <t>S515</t>
  </si>
  <si>
    <t>S516</t>
  </si>
  <si>
    <t>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t>
  </si>
  <si>
    <t>S517</t>
  </si>
  <si>
    <t>Mide el porcentaje de niños y niñas menores de seis años, que cuentan con todas las vacunas contempladas en el esquema nacional de vacunación de acuerdo a su edad.</t>
  </si>
  <si>
    <t>S518</t>
  </si>
  <si>
    <t>Porcentaje de mujeres gestantes inscritas en las modalidades de educación inicial en el marco de la atención integral que reciben las consultas para la detección temprana de las alteraciones del
embarazo</t>
  </si>
  <si>
    <t>S519</t>
  </si>
  <si>
    <t>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t>
  </si>
  <si>
    <t>S520</t>
  </si>
  <si>
    <t>S521</t>
  </si>
  <si>
    <t>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t>
  </si>
  <si>
    <t>S522</t>
  </si>
  <si>
    <t>Expresa el porcentaje de mujeres que teniendo reporte anormal de la citología cervico uterina, se toman la colposcopia dentro de los siguientes 30 días posteriores a la toma de la misma</t>
  </si>
  <si>
    <t>S523</t>
  </si>
  <si>
    <t>S524</t>
  </si>
  <si>
    <t>Porcentaje de población con valoración e intervención del riesgo</t>
  </si>
  <si>
    <t>Expresa el porcentaje de población que se reporta con el riesgo identificado y la intervención realizada del total de la población reportada.</t>
  </si>
  <si>
    <t>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t>
  </si>
  <si>
    <t>S525</t>
  </si>
  <si>
    <t>Nuevos cotizantes afiliados al Régimen Contributivo</t>
  </si>
  <si>
    <t>Este indicador permite medir el numero de Bancos de Leche Humana nuevos que han sido puestos en funcionamiento en la Región Caribe, necesarios para mejorar la lactancia materna exclusiva mediante la oferta de leche humana pasteurizada a los neonatos hospitalizados.</t>
  </si>
  <si>
    <t>S601</t>
  </si>
  <si>
    <t>El indicador relaciona el número de instituciones de salud públicas que tienen implementado el Programa Madre Canguro, en el marco del Plan de Acción de los mil pimeros días.</t>
  </si>
  <si>
    <t>S602</t>
  </si>
  <si>
    <t>S603</t>
  </si>
  <si>
    <t>S701</t>
  </si>
  <si>
    <t>Evalúa el cumplimiento de vacunación con DPT en la población objeto. DPT: Vacuna contra la Difteria, Bordetella pertussis (la tos ferina) y el tétanos.</t>
  </si>
  <si>
    <t>S702</t>
  </si>
  <si>
    <t>Presenta el número de departamentos de la región pacífico en los cuales ha sido implementado el nuevo sistema de información nominal del Programa Ampliado de Inmunizaciones - PAI</t>
  </si>
  <si>
    <t>S703</t>
  </si>
  <si>
    <t>Porcentaje de avance en la implementación del piloto, en el departamento de Guainía, del modelo de atención integral en salud para zonas con población dispersa.</t>
  </si>
  <si>
    <t>S801</t>
  </si>
  <si>
    <t>Evalúa el cumplimiento de vacunación con DPT3 en la población objeto. DPT: Vacuna contra la Difteria, Bordetella pertussis (la tos ferina) y el tétanos, en la región Centro Sur Amazonía</t>
  </si>
  <si>
    <t>S802</t>
  </si>
  <si>
    <t>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t>
  </si>
  <si>
    <t>S803</t>
  </si>
  <si>
    <t>S901</t>
  </si>
  <si>
    <t>S902</t>
  </si>
  <si>
    <t>Se medira el numero de Entidades Territoriales con Planes Territoriales de Salud con estrategias concertadas e implementadas con adecuación tecnica y cultural.</t>
  </si>
  <si>
    <t>S1001</t>
  </si>
  <si>
    <t>Medir el porcentaje de avance en la construcción del componente Rrom del Plan Decenal de Salud Pública 2012-2021</t>
  </si>
  <si>
    <t>S1002</t>
  </si>
  <si>
    <t>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t>
  </si>
  <si>
    <t>S1003</t>
  </si>
  <si>
    <t>Registra el número de personas pertenecientes a la población Rrom o Gitano afiliadas al régimen subsidiado en Salud.</t>
  </si>
  <si>
    <t>S1004</t>
  </si>
  <si>
    <t>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t>
  </si>
  <si>
    <t>S1005</t>
  </si>
  <si>
    <t>Medir el porcentaje de avance en la construcción del componente Indígena del Plan Decenal de Salud Pública 2012-2021</t>
  </si>
  <si>
    <t>S1006</t>
  </si>
  <si>
    <t>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t>
  </si>
  <si>
    <t>SIN</t>
  </si>
  <si>
    <t>Implementar el Sistema Indígena de Salud Propia e Intercultural (SISPI)</t>
  </si>
  <si>
    <t>Implementar la Política Nacional de Sangre</t>
  </si>
  <si>
    <t>Implementar territorialmente el Plan Decenal de Salud Pública (PDSP) 2012-2021</t>
  </si>
  <si>
    <t>Incentivar la inversión pública hospitalaria en condiciones de eficiencia</t>
  </si>
  <si>
    <t>Mejorar la capacidad de diagnóstico de los laboratorios de salud pública a nivel nacional y territorial</t>
  </si>
  <si>
    <t xml:space="preserve">Porcentaje de avance en la implementación del modelo de atención integral en salud para zonas con población dispersa </t>
  </si>
  <si>
    <t>Avance del Componente Indígena en la Construcción del Capítulo Étnico del Plan Decenal de Salud Pública 2012-2021</t>
  </si>
  <si>
    <t>German  Escobar</t>
  </si>
  <si>
    <t>José Luis Ortiz Hoyos</t>
  </si>
  <si>
    <t>Elkin de Jesus Osorio Saldarriaga</t>
  </si>
  <si>
    <t>Lía Marcela Güiza Castillo</t>
  </si>
  <si>
    <t>Fernando  Ramírez Campos</t>
  </si>
  <si>
    <t>Ana María  Peñuela Poveda</t>
  </si>
  <si>
    <t>Martha Imelda  Linero Deluque</t>
  </si>
  <si>
    <t>Diego Alejandro  García Londoño</t>
  </si>
  <si>
    <t>Ricardo Luque</t>
  </si>
  <si>
    <t>Jose Fernando  Valderrama Vergara</t>
  </si>
  <si>
    <t>Juan Pablo Corredor Pongutá</t>
  </si>
  <si>
    <t>Mario Fernando Cruz Vargas</t>
  </si>
  <si>
    <t>Álvaro Rojas Fuentes</t>
  </si>
  <si>
    <t>Omar Guaje Miranda</t>
  </si>
  <si>
    <t>Javier  Guzmán</t>
  </si>
  <si>
    <t>Dolly  Ovalle</t>
  </si>
  <si>
    <t>Claudia Milena Cuellar Segura</t>
  </si>
  <si>
    <t>Martha Lucía Ospina Martinez</t>
  </si>
  <si>
    <t>Gilberto Torres Torres</t>
  </si>
  <si>
    <t>Nubia Bautista Bautista</t>
  </si>
  <si>
    <t>José Fernando Arias Duarte</t>
  </si>
  <si>
    <t>Luis Carlos  Olarte</t>
  </si>
  <si>
    <t>SNS</t>
  </si>
  <si>
    <t>Catalina Góngora Torres</t>
  </si>
  <si>
    <t>Número de departamentos</t>
  </si>
  <si>
    <t>DEPENDENCIA</t>
  </si>
  <si>
    <t>FÓRMULA DE CÁLCULO</t>
  </si>
  <si>
    <t>FUENTES DE INFORMACIÓN</t>
  </si>
  <si>
    <t>Encuesta de evaluación de los servicios de las EPS - Oficina de Calidad - MSPS</t>
  </si>
  <si>
    <t>Porcentaje de mujeres con citología cervicouterina anormal que cumplen el estándar de 30 días para la toma de colposcopia</t>
  </si>
  <si>
    <t>BDUA, BDEX, Proyecciones de población DANE.</t>
  </si>
  <si>
    <t>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t>
  </si>
  <si>
    <t>(Número de usuarios que consideran que fue "fácil" o "muy fácil" acceder a servicios de salud a través de su EPS / Número total de usuarios encuestadas)*100</t>
  </si>
  <si>
    <t>(Población afiliada al sistema de salud / Población DANE))*100</t>
  </si>
  <si>
    <t>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t>
  </si>
  <si>
    <t>(Población afiliada al sistema de salud de 18 a 25 años / Población de 18 a 25 años estimada por el DANE)*100</t>
  </si>
  <si>
    <t>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t>
  </si>
  <si>
    <t>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t>
  </si>
  <si>
    <t>(Número de niños y niñas menores de 5 años cuya causa básica de muerte fue o está asociada a la desnutrición en un determinado año/ Total de niños y niñas menores de 5 años a mitad de año) x 100.000</t>
  </si>
  <si>
    <t>Sistema Integral de Información de la Protección Social-SISPRO-MSPS</t>
  </si>
  <si>
    <t>OBSERVACIONES</t>
  </si>
  <si>
    <t>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t>
  </si>
  <si>
    <t>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t>
  </si>
  <si>
    <t>Cociente entre el número de nacidos vivos a termino con peso menor a 2500 gramos y el número de nacidos vivos a termino. Multiplicado por 100</t>
  </si>
  <si>
    <t>Estadísticas Vitales (EEVV), Departamento Administrativo Nacional de Estadística (DANE), Calculo Ministerio de Salud y Protección Social</t>
  </si>
  <si>
    <t>No se cuenta con dato para los años 2008 y 2009 por que en ese momento la fuente reportaba la edad gestacional en intervalos y no en semanas simples.</t>
  </si>
  <si>
    <t>El indicador proviene del consolidado de departamentos que implementaron el Programa Prevención y Reducción de Anemia en niños entre 6 y 23 meses de edad en el marco de Ruta de Atención Integral a la Primera Infancia</t>
  </si>
  <si>
    <t>Sumatoria de departamentos con implementación del Programa Prevención y Reducción de Anemia en niños entre 6 y 23 meses de edad en el marco de Ruta de Atención Integral a la Primera Infancia</t>
  </si>
  <si>
    <t>Ministerio de Salud y Protección Social - MSPS</t>
  </si>
  <si>
    <t>El programa prevee que los departamento en donde se implemente el programa durante el cuatrenio sean (primera fase): Bolívar, Sucre, Cesar, Atlántico, Córdoba, Magdalena, La Guajira, San Andrés, Nariño, Amazonas, Meta, Chocó y Cundinamarca.</t>
  </si>
  <si>
    <t>A partir de octubre del año 2015 la información de regímenes especiales y de excepción corresponderá a los afiliados activo reportados en BDEX. Meta PDSP 100%</t>
  </si>
  <si>
    <t>A partir de octubre del año 2015 la información de regímenes especiales y de excepción corresponderá a los afiliados activo reportados en BDEX.</t>
  </si>
  <si>
    <t>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t>
  </si>
  <si>
    <t>Número de departamentos con información anual del estado nutricional en menores de 18 años y gestantes</t>
  </si>
  <si>
    <t>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t>
  </si>
  <si>
    <t>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t>
  </si>
  <si>
    <t>Sumatoria de municipios en los cuales se aplique la estrategia de Ciudad, Entorno o Ruralidad saludable, de acuerdo con los criterios definidos en la Metodología de Medición a través del instrumento de seguimiento al indicador.</t>
  </si>
  <si>
    <t>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t>
  </si>
  <si>
    <t>Cociente entre el número de nacidos vivos cuyo número de consultas prenatales que tuvo la madre fue mayor o igual a 4 y el número de nacidos vivos. Multiplicado por 100</t>
  </si>
  <si>
    <t>(Nacidos vivos cuyo número de consultas prenatales que tuvo la madre fue mayor o igual a 4 / Número de nacidos vivos) * 100</t>
  </si>
  <si>
    <t>DANE - Estadísticas Vitales</t>
  </si>
  <si>
    <t>(Nacidos vivos en áreas rurales dispersas cuya madre tuvo al menos 4 consultas prenatales / Número de nacidos vivos en áreas rurales dispersas) * 100</t>
  </si>
  <si>
    <t>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t>
  </si>
  <si>
    <t>METODOLOGÍA DE MEDICIÓN</t>
  </si>
  <si>
    <t>(Número de sedes de prestadores públicos inscritos con la modalidad de telemedicina registrados en el REPS en zonas apartadas o con problemas de oferta / Número de sedes de IPS públicas priorizadas para soportar servicios en la modalidad de telemedicina 2014 2018 (580))*100.</t>
  </si>
  <si>
    <t>REPS - Registro Especial de Prestadores de Servicios de Salud / Ministerio de Salud y Protección Social</t>
  </si>
  <si>
    <t>El incremento en el indicador de 34,5% a 43,1% en el cuatrienio equivale a 50 nuevas sedes de IPS públicas con modalidad de prestación de servicios de telemedicina.</t>
  </si>
  <si>
    <t>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t>
  </si>
  <si>
    <t>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t>
  </si>
  <si>
    <t>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t>
  </si>
  <si>
    <t>Los datos de este indicador se obtienen de la aplicación de la Encuesta de Calidad de Vida realizada anualmente por el DANE, a través de la pregunta: Cuantos días transcurrieron entre el momento de pedir la cita y el momento de la consulta con el médico general u odontólogo?</t>
  </si>
  <si>
    <t>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t>
  </si>
  <si>
    <t>DANE</t>
  </si>
  <si>
    <t>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t>
  </si>
  <si>
    <t>Diferencia mediana entre la fecha en que se sospechó la enfermedad (toma/reporte de cuadro hemático y/o frostis de sangre periférica) y la fecha en que se inicia el tratamiento.</t>
  </si>
  <si>
    <t>Sivigila - Estrategia de Seguimiento a Enfermedades Priorizadas - LAP</t>
  </si>
  <si>
    <t>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t>
  </si>
  <si>
    <t>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t>
  </si>
  <si>
    <t>Suma de los porcentajes de avance, de acuerdo a cada uno de los componentes del piloto.</t>
  </si>
  <si>
    <t>Ministerio de Salud y Protección Social</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</si>
  <si>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t>
  </si>
  <si>
    <t>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t>
  </si>
  <si>
    <t>Número de hospitales públicos que han adoptado alguna de las medidas alternativas y mecanismos para su implementación que posibiliten la mejor gestión y operación, expedidas (Valor absoluto).</t>
  </si>
  <si>
    <t>Registros administrativos del Sistema de Información de Hospitales - SIHO</t>
  </si>
  <si>
    <t>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t>
  </si>
  <si>
    <t>El indicador proviene de la Encuesta de Calidad de Vida-ECV 2013 a cargo del DANE, de la pregunta: "Sin estar enfermo(a) y por prevención ¿Consulta por lo menos una vez al año? 1.Sólo al médico; 2. Sólo al odontólogo; 3. Al médico y al odontólogo; 4. A ninguno".</t>
  </si>
  <si>
    <t>Número de personas encuestadas que consultaron por lo menos una vez al año al médico o al odontólogo por prevención en el año/Total de personas encuestadas en el año x100</t>
  </si>
  <si>
    <t>Encuesta Nacional de Calidad de Vida</t>
  </si>
  <si>
    <t>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t>
  </si>
  <si>
    <t>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</si>
  <si>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(Total de casos nuevos de cáncer de mama en estadíos tempranos (I - IIA) en el periodo / Total de casos de cáncer de mama en el periodo)*100</t>
  </si>
  <si>
    <t>Registro de pacientes con cáncer (Resolución 247 de 2014)</t>
  </si>
  <si>
    <t>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t>
  </si>
  <si>
    <t>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</si>
  <si>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(Número total de pacientes con cáncer de cuello uterino detectados in situ en el período / Número total de pacientes detectados con cáncer de cuello uterino en el período) x 100</t>
  </si>
  <si>
    <t>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t>
  </si>
  <si>
    <t>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t>
  </si>
  <si>
    <t>DEFMATt / TNVt * 100.000 Donde: DFMATtt = Defunciones de mujeres entre 10 y 54 años por causas asociadas al embarazo, en el periodo t. TNVt = Total de nacidos vivos en un periodo t.</t>
  </si>
  <si>
    <t>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t>
  </si>
  <si>
    <t>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t>
  </si>
  <si>
    <t>(Número de usuarios que consideran que si DE llegaran a estar gravemente enfermos, "DEFINITIVAMENTE SÍ" O "PROBABLEMENTE SI" podrían acceder de forma oportuna a los servicios de salud necesarios a través de su EPS / Número total de usuarios encuestadas) *100</t>
  </si>
  <si>
    <t>(Número de usuarios que consideran que de llegar a estar gravemente enfermo, "DEFINITIVAMENTE SÍ" O "PROBABLEMENTE SI" podrían acceder de forma oportuna a los servicios de salud necesarios a través de su EPS / Número total de usuarios encuestadas) *100</t>
  </si>
  <si>
    <t>Se obtiene el producto una vez el catálogo esté disponible para consulta.</t>
  </si>
  <si>
    <t>Sumatoria del número de catálogos publicados durante el año</t>
  </si>
  <si>
    <t>Resoluciones de información del Ministerio de Salud y Protección Social.</t>
  </si>
  <si>
    <t>Repositorios y catálogos con cargue disponible para consulta (Salud digital)</t>
  </si>
  <si>
    <t>Se obtiene el producto una vez el portal entre en operación. Se evidenciará en la correspondiente URL.</t>
  </si>
  <si>
    <t>Sumatoria de los portales web de consulta en Salud y Protección Social puestos en operación durante el año.</t>
  </si>
  <si>
    <t>Ministerio de Salud y Protección Social, aplicativos misionales del SISPRO (recogen información de diferentes fuentes), otros aplicativos misionales del Ministerio.</t>
  </si>
  <si>
    <t>Portal web de consulta de: afiliación y movilidad, cuentas y pagos, prestación de servicios, vigilancia en salud (salud ambiental), recursos en salud, gestión del conocimiento.</t>
  </si>
  <si>
    <t>La información proviene de un reporte que está desarrollado el MSPS. En el reporte se incluirá el avance en la implementación de los procesos que conforman la gestión integral del riesgo en salud, con los respectivos indicadores para su medición.</t>
  </si>
  <si>
    <t>Número de EPS que aplican la gestión integral del riesgo en salud / Número total de EPS</t>
  </si>
  <si>
    <t>Reporte que está en desarrollo por el MSPS.</t>
  </si>
  <si>
    <t>El proceso para la gestión integral del riesgo en salud está siendo validado con las EPS.</t>
  </si>
  <si>
    <t>La información proviene de la Oficina de Calidad del Ministerio de Salud y Protección Social.</t>
  </si>
  <si>
    <t>Número de guías de práctica clínica gestionadas por el Ministerio de Salud y Protección Social con herramientas de implementación elaboradas/ Total de GPC desarrolladas o adoptadas basadas en la Guía Metodológica y publicadas en el portal gpc.minsalud.gov.co. x 100</t>
  </si>
  <si>
    <t>Información de Oficina de Calidad MSPS</t>
  </si>
  <si>
    <t>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t>
  </si>
  <si>
    <t>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t>
  </si>
  <si>
    <t>Número de entidades departamentales o distritales con recursos de cofinanciación asignados para proyectos de infraestructura y dotación hospitalaria, en la vigencia.</t>
  </si>
  <si>
    <t>Proyectos de infraestructura física o de dotación de las empresas sociales del Estado cofinanciados</t>
  </si>
  <si>
    <t>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t>
  </si>
  <si>
    <t>Sumatoria de salas de lectura adecuados y dotados para la primera infancia.</t>
  </si>
  <si>
    <t>Informe CIPI</t>
  </si>
  <si>
    <t>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t>
  </si>
  <si>
    <t>Se suma el valor aprobado en cada uno de los paquetes mensuales de solicitudes de recobros por concepto de tecnologías en salud sin cobertura en el POS autorizadas por el Comité Técnico Científico u ordenadas por un fallo de tutela durante la vigencia fiscal (Formatos MyT01/02).</t>
  </si>
  <si>
    <t>Sumatoria de los valores pagados por solicitudes de recobros no incluidos en el plan de beneficios de la ejecución presupuestal de gasto de los recursos del Fosyga (Rubro: otros eventos y fallos de tutela)</t>
  </si>
  <si>
    <t>Dirección de Administración de Fondos de la Protección Social</t>
  </si>
  <si>
    <t>La Resolución 5395 de 2013 un período de 2 meses para que la entidad correspondiente adelante el proceso de auditoría integral e informe del resultado a la entidad recobrante.</t>
  </si>
  <si>
    <t>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t>
  </si>
  <si>
    <t>(Número de ESE sin riego y riego bajo financiero / Número Total de ESE del país)*100</t>
  </si>
  <si>
    <t>Resoluciones de Categorización del Riego Financiero de cada vigencia</t>
  </si>
  <si>
    <t>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t>
  </si>
  <si>
    <t>Cartera por venta de servicios de salud mayor a 180 días / Facturación total anual generada por venta de servicios de salud de los hospitales públicos.</t>
  </si>
  <si>
    <t>Sistema de Información de Hospitales Públicos -SIHO- Ministerio de Salud y Protección Social.</t>
  </si>
  <si>
    <t>Se precisa que el indicador solo contempla cartera y facturación por la venta de servicios de salud de las IPS Públicas. Adicionalmente, esta formulado sobre la normatividad vigente.</t>
  </si>
  <si>
    <t>Este Indicador se mide como el porcentaje de EPS que cumplen los nuevos requisitos financieros respecto del margen de Solvencia, Capital Mínimo y Inversión de Reservas, en el periodo de Transición.</t>
  </si>
  <si>
    <t>Número de EPS que han cubierto el % del desfase para cumplir las condiciones financieras 1 año; 2 año … 7año / Total de EPS con desfase para cubrir capital mínimo, patrimonio adecuado, e inversión de las reservas técnicas</t>
  </si>
  <si>
    <t>Sistema de Información Superintendencia Nacional de Salud - Circular Única - Indicadores de Permanencia EPS</t>
  </si>
  <si>
    <t>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t>
  </si>
  <si>
    <t>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t>
  </si>
  <si>
    <t>Sistema de Medicamento (SISMED) - Ministerio de Salud y Protección Social</t>
  </si>
  <si>
    <t>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t>
  </si>
  <si>
    <t>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t>
  </si>
  <si>
    <t>Sumatoria de las variables correspondientes a los datos mínimos básicos de la historia clínica del ciudadano, disponibles en la página Web del MSPS o a través de servicios de información</t>
  </si>
  <si>
    <t>MSPS. OTIC - Sistema Integral de Información de la Protección Social (SISPRO)</t>
  </si>
  <si>
    <t>La fuente del indicador es la Cuenta de Alto Costo</t>
  </si>
  <si>
    <t>(Número de personas que al momento del diagnóstico de VIH tienen 500 células LT CD4 o más sobre el número total de personas diagnosticadas con VIH en el último año) *100</t>
  </si>
  <si>
    <t>Cuenta de Alto Costo</t>
  </si>
  <si>
    <t>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t>
  </si>
  <si>
    <t>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t>
  </si>
  <si>
    <t>Número de casos de mortalidad por ENT de 30 a 70 años/Número de personas proyectadas para Colombia (ENTRE 30 y 70 AÑOS) del año de cálculo x100.000 habitantes</t>
  </si>
  <si>
    <t>Defunciones no fetales, Proyecciones poblacionales a mitad de periodo a partir del Censo 2005, DANE</t>
  </si>
  <si>
    <t>Reporta MSPS con base en información del DANE</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</si>
  <si>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t>
  </si>
  <si>
    <t>Cociente entre las defunciones de menores de un año ocurridas en un área geográfica, durante un año calendario, y los nacimientos ocurridos en el mismo período, por mil nacidos vivos.</t>
  </si>
  <si>
    <t>Estadísticas Vitales ajustadas por métodos demográficos y estadísticos, Departamento Admiistrativo Nacional de Estadistica (DANE)</t>
  </si>
  <si>
    <t>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t>
  </si>
  <si>
    <t>La información proviene del Programa Ampliado de Inmunizaciones (PAI). La metodología de medición, es el número de vacunas nuevas ingresadas al esquema nacional, de manera anual.</t>
  </si>
  <si>
    <t>Sumatoria total de biológicos del esquema nacional de vacunación</t>
  </si>
  <si>
    <t>Información del PAI</t>
  </si>
  <si>
    <t>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t>
  </si>
  <si>
    <t>(Terceras dosis aplicadas de vacuna pentavalente en los menores de un año de edad / Población total menor de un año a vacunarse) x 100</t>
  </si>
  <si>
    <t>PAISOF y Plantilla de reporte mensual de dosis aplicadas por municipios</t>
  </si>
  <si>
    <t>Meta ODM 2015 vacunación DPT: 95%</t>
  </si>
  <si>
    <t>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</si>
  <si>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(Dosis aplicadas de vacuna triple viral al año de edad / Población total a vacunar existente ) * 100</t>
  </si>
  <si>
    <t>Meta ODM 2015: 95% Meta PDSP 2012-2021: 95%</t>
  </si>
  <si>
    <t>(Número total de defunciones de menores de cinco años por Infección Respiratoria aguda - IRA (código 109 de la lista OPS 6/67) / Total de la población menor de 5 años) * 100.000 menores de 5 años</t>
  </si>
  <si>
    <t>Estadisticas Vitales - DANE</t>
  </si>
  <si>
    <t>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t>
  </si>
  <si>
    <t>(Número total de defunciones de menores de cinco años por EDA / Total de la población menor de 5 años en la Entidad Territorial) * 100,000 (el resultado se presenta con una cifra decimal)</t>
  </si>
  <si>
    <t>Estadísticas vitales y DANE</t>
  </si>
  <si>
    <t>Meta PND 2014 (umbral): 3,1 Meta PDSP 2012-2021:&lt; 3,1 por 100000 menores de 5 años</t>
  </si>
  <si>
    <t>El dato proviene de las Estadísticas Vitales del DANE, por lo cual reporta el Ministerio de Salud y Protección Social reporta con base en información del DANE</t>
  </si>
  <si>
    <t>Numero de entidades territoriales en las cuales la proporción de nacidos vivos cuyas madres tienen 4 o mas controles prenatales es mayor o igual a 80% / numero total de entidades territoriales departamentales.</t>
  </si>
  <si>
    <t>Municipios priorizados por el Ministerio de Salud y Protección con altas tasas de violencia intrafamiliar, en los que se ha llevado a cabo laboratorios</t>
  </si>
  <si>
    <t>Numero de Municipios en los que se realizan Laboratorios de Convivencia Social y Cultura Ciudadana que permitan identificar qué acciones tienen o no potencial para la prevención de la violencia intrafamiliar.</t>
  </si>
  <si>
    <t>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t>
  </si>
  <si>
    <t>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</si>
  <si>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Sumatoria de municipios que se integran al Observatorio Nacional de Convivencia y Protección de la Vida</t>
  </si>
  <si>
    <t>Se prevee que la implementación del Observatorio Nacional de Convivencia y Protección de la Vida se realice el segundo semestre de 2016</t>
  </si>
  <si>
    <t>Municipios que cuentan con Planes Integrales de Seguridad y Convivencia Ciudadana, en los cuales se implementan acciones para la promoción de la convivencia social.</t>
  </si>
  <si>
    <t>Sumatoria de municipios en los cuales se implementan acciones para la promoción de la convivencia social en sus Planes Integrales de Seguridad y Convivencia Ciudadana.</t>
  </si>
  <si>
    <t>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t>
  </si>
  <si>
    <t>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t>
  </si>
  <si>
    <t>Sumatoria del número de personas únicas víctimas por tipo y número de documentos, que reciben atención psicosocial en modalidad individual, familiar, comunitaria y/o grupal, de acuerdo con la metodología de medición.</t>
  </si>
  <si>
    <t>Fichas de reporte del PAPSIVI dispuestas por el Ministerio de Salud y Protección Social, y a partir del año 2015 en el aplicativo para la captura de información de PAPSIVI del Ministerio de Salud y Protección Social. Aplicativo MAARIV de la Unidad para las Víctimas.</t>
  </si>
  <si>
    <t>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t>
  </si>
  <si>
    <t>El dato es reportado por el SIVIGILA</t>
  </si>
  <si>
    <t>Frecuencia absoluta de brotes de enfermedades trasmitidas por alimentos notificados en colectivo al SIVIGILA</t>
  </si>
  <si>
    <t>Sistema de vigilancia en salud pública-SIVIGILA</t>
  </si>
  <si>
    <t>El indicador proviene del consolidado de instrumentos regulatorios establecidos por el Ministerio de Salud y Protección Social para la prevención del exceso de peso</t>
  </si>
  <si>
    <t>Número de instrumentos regulatorios establecidos por el Ministerio de Salud y Protección Social para la prevención del exceso de peso</t>
  </si>
  <si>
    <t>Dirección de Promoción y Prevención- Ministerio de Salud y Protección Social</t>
  </si>
  <si>
    <t>Sumatoria del número de municipios con la implementación de la estrategia de Prevención de Embarazo en Adolescentes</t>
  </si>
  <si>
    <t>Consolidado de los informes del equipo nacional de prevención de embarazo en la adolescencia, respecto a la frecuencia y tipo de acompañamiento por parte del MSPS para la implementación de la estrategia.</t>
  </si>
  <si>
    <t>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t>
  </si>
  <si>
    <t>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t>
  </si>
  <si>
    <t>%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t>
  </si>
  <si>
    <t>Numerador: Registro de Prestación de Servicios - RIPS-MSPS Denominador: Sistema de Seguimiento Niño a Niño del Ministerio de Educación Nacional</t>
  </si>
  <si>
    <t>.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t>
  </si>
  <si>
    <t>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t>
  </si>
  <si>
    <t>%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t>
  </si>
  <si>
    <t>Numerador: Sistema Nominal de Información PAI - MSPS - Denominador: Sistema de Seguimiento Niño a Niño del Ministerio de Educación Nacional</t>
  </si>
  <si>
    <t>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t>
  </si>
  <si>
    <t>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</si>
  <si>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t>
  </si>
  <si>
    <t>Numerador: Registro de Prestación de Servicios - RIPS - MSPS Denominador: Sistema de Seguimiento Niño a Niño del Ministerio de Educación Nacional</t>
  </si>
  <si>
    <t>􀂇􀀃El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t>
  </si>
  <si>
    <t>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</si>
  <si>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t>
  </si>
  <si>
    <t>No se cuenta con línea de base debido a que se trata de un indicador para el cual no se realizaban cálculos anteriormente. 􀂇􀀃La información se reporta con rezago debido a la consolidación de las bases de datos.</t>
  </si>
  <si>
    <t>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t>
  </si>
  <si>
    <t>%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t>
  </si>
  <si>
    <t>Numerador: Base de Datos Única de Afiliación - BDUA - MSPS Denominador: Sistema de Seguimiento Niño a Niño del -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</si>
  <si>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t>
  </si>
  <si>
    <t>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t>
  </si>
  <si>
    <t>%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t>
  </si>
  <si>
    <t>Numerador: Base de Datos Única de Afiliación - BDUA - MSPS Denominador: Sistema de Seguimiento Niño a Niño del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</si>
  <si>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t>
  </si>
  <si>
    <t>Cociente entre el número de mujeres con citología cervico uterina anormal que cumplen el estándar de 30 días para la toma de colposcopia y el número de mujeres con citología cervico uterina anormal reportadas</t>
  </si>
  <si>
    <t>(Número de mujeres con citología cervico uterina anormal que cumplen el estándar de 30 días para la toma de colposcopia / Número de mujeres con citología cervico uterina anormal reportadas) * 100</t>
  </si>
  <si>
    <t>Registro protección específica y detección temprana (PEDT) de la Resolución 4505 de 2012.</t>
  </si>
  <si>
    <t>(Número de personas reportadas con el riesgo identificado que han sido intervenidas la intervención realizada / Número total de personas reportadas) *100</t>
  </si>
  <si>
    <t>Suma de nuevos cotizantes reportados a la base de datos de la Subcuenta de Compensación del Fosyga, total y para cada tipo de cotizante, en un año.</t>
  </si>
  <si>
    <t>N.C.RC t = C.RC t - C.RC t -1 Variables: C.RC t : Número de cotizantes del Régimen Contributivo durante el período de referencia t. C.RC t t : Número de cotizantes del Régimen Contributivo durante el período de referencia t-1.</t>
  </si>
  <si>
    <t>Dirección de financiamiento sectorial</t>
  </si>
  <si>
    <t>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t>
  </si>
  <si>
    <t>El indicador proviene del consolidado de Bancos de leche Humana nuevos que han sido puestos en funcionamiento en la Región Caribe y que es generado por el Ministerio de Salud y Proteccion Social.</t>
  </si>
  <si>
    <t>Sumatoria de Bancos de Leche Humana nuevos en funcionamiento en la Región Caribe</t>
  </si>
  <si>
    <t>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t>
  </si>
  <si>
    <t>El indicador proviene del consolidado de instituciones publicas de salud que tienen implementada el Programa Madre Canguro, en el marco del Plan de Acción de los mil pimeros días, el cual es generado por el Ministerio de Salud y Proteccion Social.</t>
  </si>
  <si>
    <t>Número de instituciones de salud públicas que tienen implementado el Programa Madre Canguro, en el marco del Plan de Acción de los mil pimeros días.</t>
  </si>
  <si>
    <t>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</si>
  <si>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t>
  </si>
  <si>
    <t>Se toman los datos de las terceras dosis de DPT efectivamente aplicadas a niños menores de un año del PAISOF y Plantilla de reporte mensual de dosis aplicadas por municipios y se contrastan con la población objeto</t>
  </si>
  <si>
    <t>Número de niños menores de 1 año vacunados con Tercera dosis de DPT / población de niños Menores de 1 año según Meta programática</t>
  </si>
  <si>
    <t>Sumatoria del número de departamentos de la región que han implementado el nuevo sistema de información nominal del PAI</t>
  </si>
  <si>
    <t>Sistema de Información Nominal de Vacunación</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</si>
  <si>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t>
  </si>
  <si>
    <t>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t>
  </si>
  <si>
    <t>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t>
  </si>
  <si>
    <t>Cociente entre el número de muertes maternas ocurridas hasta los 42 días posteriores al parto y el número de nacidos vivos X 100 000</t>
  </si>
  <si>
    <t>DANE - Estadísticas Vitales (EEVV). Instituto Nacional de Salud - SIVIGILA.</t>
  </si>
  <si>
    <t>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t>
  </si>
  <si>
    <t>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t>
  </si>
  <si>
    <t xml:space="preserve">Sumatoria de Entidades territoriales donde se encuentran asentadas las kumpañy registradas ante el Ministerio del Interior que cuentan con estrategias adecuadas en los Planes Territoriales de Salud </t>
  </si>
  <si>
    <t>Informes de diseño e implementación de estrategias de los Planes Territoriales de Salud con adecuación tecnica y pertinentes en lo cultural</t>
  </si>
  <si>
    <t>El cumplimiento de este indicador dependerá de las Entidades Territoriales departamentales y municipales, el Ministerio de Salud y Protección Social apoyará el proceso a través de asistencia técnica en el territorio y seguimiento a los avances de las adecuaciones.</t>
  </si>
  <si>
    <t>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</si>
  <si>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Sumatoria de los porcentajes de avance, de acuerdo a cada una de las fases culminadas.</t>
  </si>
  <si>
    <t>Dirección de Epidemiología y Demografía del Ministerio de Salud y Protección Social</t>
  </si>
  <si>
    <t>Los datos poblacionales se están tomando del censo realizado por el DANE en el 2005, debido a la ausencia de información más reciente de una fuente oficial.</t>
  </si>
  <si>
    <t>El proceso consta de 5 fases: 1) Caracterización de la población; 2)Mapeo de actores; 3) Concertación y Validación 4)Formación y Socialización y 5) Implementación. Esta fases tienen una ponderación de 20% cada una.</t>
  </si>
  <si>
    <t>Ministerio de Salud y Protección Social - Oficina de Promoción Social</t>
  </si>
  <si>
    <t>Teniendo en cuenta que este proceso gira alrededor del diseño e implementación de una ruta de atención intersectorial, su desarrollo depende de la convergencia y compromiso de los diferentes actores y sectores involucrados</t>
  </si>
  <si>
    <t>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t>
  </si>
  <si>
    <t>Sumatoria de personas pertenecientes a la población Rrom registradas en la BDUA</t>
  </si>
  <si>
    <t>Ministerio de Salud y Protección Social - BDUA y listados censales de población Rrom elaborados por las comunidades y entregados por el Ministerio del Interior</t>
  </si>
  <si>
    <t>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t>
  </si>
  <si>
    <t>(Número de sesiones de la Subcomisión realizadas/ total de sesiones de la Subcomisión programadas)*100</t>
  </si>
  <si>
    <t>El cumplimiento de la programación está sujeto a la disponibilidad de los recursos financieros y logísticos para el desarrollo de las sesiones</t>
  </si>
  <si>
    <t>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</si>
  <si>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Dirección de Epidemiología y Demografía del Ministerio de Salud y Protección Socia</t>
  </si>
  <si>
    <t xml:space="preserve">Este indicador será entregado por la Superintendencia Nacional de Salud, a través del autoreporte realizado por las IPS de acuerdo a lo establecido en la Circular Única. </t>
  </si>
  <si>
    <t>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t>
  </si>
  <si>
    <t>Superintendencia Nacional de Salud</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</si>
  <si>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</si>
  <si>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</si>
  <si>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</si>
  <si>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</si>
  <si>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</si>
  <si>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</si>
  <si>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</si>
  <si>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</si>
  <si>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</si>
  <si>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</si>
  <si>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</si>
  <si>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</si>
  <si>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</si>
  <si>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</si>
  <si>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</si>
  <si>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</si>
  <si>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</si>
  <si>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</si>
  <si>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</si>
  <si>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a10. Implementar territorialmente el Plan Decenal de Salud Pública (PDSP) 2012-2021</t>
  </si>
  <si>
    <t>b1. Generar hábitos de vida saludable y mitigar la pérdida de años de vida saludable por condiciones no transmisibles</t>
  </si>
  <si>
    <t>b2. Prevenir y controlar las enfermedades transmisibles, endemoepidémicas, desatendidas, emergentes y re-emergentes</t>
  </si>
  <si>
    <t>b3. Promover la convivencia social y mejorar la salud mental</t>
  </si>
  <si>
    <t>b4. Mejorar las condiciones nutricionales de la población colombiana</t>
  </si>
  <si>
    <t>b5. Asegurar los derechos sexuales y reproductivos</t>
  </si>
  <si>
    <t>b6. Atender integralmente en salud al adulto mayor y promover el envejecimiento activo y mentalmente saludable</t>
  </si>
  <si>
    <t>b7. Mejorar la operación del Programa Ampliado de Inmunizaciones (PAI)</t>
  </si>
  <si>
    <t>a9</t>
  </si>
  <si>
    <t>a10</t>
  </si>
  <si>
    <t>a3</t>
  </si>
  <si>
    <t>a1</t>
  </si>
  <si>
    <t>a2</t>
  </si>
  <si>
    <t>a4</t>
  </si>
  <si>
    <t>a5</t>
  </si>
  <si>
    <t>a6</t>
  </si>
  <si>
    <t>a7</t>
  </si>
  <si>
    <t>a8</t>
  </si>
  <si>
    <t>b1</t>
  </si>
  <si>
    <t>b2</t>
  </si>
  <si>
    <t>b3</t>
  </si>
  <si>
    <t>b4</t>
  </si>
  <si>
    <t>b5</t>
  </si>
  <si>
    <t>b6</t>
  </si>
  <si>
    <t>b7</t>
  </si>
  <si>
    <t>c1</t>
  </si>
  <si>
    <t>c2</t>
  </si>
  <si>
    <t>c3</t>
  </si>
  <si>
    <t>c4</t>
  </si>
  <si>
    <t>c5</t>
  </si>
  <si>
    <t>d1</t>
  </si>
  <si>
    <t>d2</t>
  </si>
  <si>
    <t>d3</t>
  </si>
  <si>
    <t>d4</t>
  </si>
  <si>
    <t>d5</t>
  </si>
  <si>
    <t>d6</t>
  </si>
  <si>
    <t>d7</t>
  </si>
  <si>
    <t>d8</t>
  </si>
  <si>
    <t>sin</t>
  </si>
  <si>
    <t xml:space="preserve"> - SNS</t>
  </si>
  <si>
    <t xml:space="preserve"> - INS</t>
  </si>
  <si>
    <t xml:space="preserve"> - INVIMA</t>
  </si>
  <si>
    <t xml:space="preserve"> - INC</t>
  </si>
  <si>
    <t xml:space="preserve"> - SAG</t>
  </si>
  <si>
    <t xml:space="preserve"> - SC</t>
  </si>
  <si>
    <t>SNS - INVIMA</t>
  </si>
  <si>
    <t>MSPA</t>
  </si>
  <si>
    <t>A3</t>
  </si>
  <si>
    <t>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t>
  </si>
  <si>
    <t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t>
  </si>
  <si>
    <t>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t>
  </si>
  <si>
    <t>El indicador estima la proporción de habitantes de Colombia que se encuentran asegurados en salud. Sirve para realizar un seguimiento a la continuidad de la coberturas alcanzadas y la progresión hacia la cobertura universal</t>
  </si>
  <si>
    <t>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t>
  </si>
  <si>
    <t>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t>
  </si>
  <si>
    <t>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t>
  </si>
  <si>
    <t>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</si>
  <si>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t>
  </si>
  <si>
    <t>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t>
  </si>
  <si>
    <t>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t>
  </si>
  <si>
    <t>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t>
  </si>
  <si>
    <t>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t>
  </si>
  <si>
    <t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t>
  </si>
  <si>
    <t>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</si>
  <si>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t>
  </si>
  <si>
    <t>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</si>
  <si>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Es el número de nacidos vivos a termino (37 semanas), con peso inferior a 2.500 gramos medido al momento del nacimiento, y el total de nacimientos a termino, en un determinado país, territorio o área geográfica</t>
  </si>
  <si>
    <t>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t>
  </si>
  <si>
    <t>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t>
  </si>
  <si>
    <t>Se trata de la proporción de entidades territoriales departamentales que sostienen un 80% de cobertura de nacidos vivos cuyas madres reciben 4 o más controles prenatales según los certificados de nacido vivo del sistema de estadísticas vitales.</t>
  </si>
  <si>
    <t>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t>
  </si>
  <si>
    <t>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</si>
  <si>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t>
  </si>
  <si>
    <t>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</si>
  <si>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</si>
  <si>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</si>
  <si>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MSPS - CDFLA - INC - SAD - SC - INS - SNS - INVIMA - FPSFFNNC - FONPRECON</t>
  </si>
  <si>
    <t>PLAN ESTRATÉGICO 2015-2018
SECTOR SALUD Y PROTECCIÓN SOCIAL</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</si>
  <si>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</si>
  <si>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</si>
  <si>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</si>
  <si>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No. de entidades del Sector que reportan completo su plan Anticorrupción</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</si>
  <si>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</si>
  <si>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</si>
  <si>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</si>
  <si>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</si>
  <si>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</si>
  <si>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</si>
  <si>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</si>
  <si>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</si>
  <si>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Empleo público fortalecido</t>
  </si>
  <si>
    <t xml:space="preserve">No. de entidades del Sector que cuentan con una gestión estratégica del talento humano implementada </t>
  </si>
  <si>
    <t>Porcentaje de implementación del Plan Estratégico de Empleo Público, que incluya las recomendaciones de la OCDE</t>
  </si>
  <si>
    <t>Modernización archivos públicos</t>
  </si>
  <si>
    <t>No. de entidades del Sector con sistema de gestión de documentos electrónicos implementado</t>
  </si>
  <si>
    <t>No. de entidades del Sector con tablas de retención documental implementadas</t>
  </si>
  <si>
    <t>Porcentaje de implementación de las estrategias GEL</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</si>
  <si>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</si>
  <si>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</si>
  <si>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</si>
  <si>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</si>
  <si>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</si>
  <si>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</si>
  <si>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</si>
  <si>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</si>
  <si>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</si>
  <si>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</si>
  <si>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</si>
  <si>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</si>
  <si>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</si>
  <si>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</si>
  <si>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</si>
  <si>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Programa de incentivos a formación de profesionales (Becas Crédito)</t>
  </si>
  <si>
    <r>
      <rPr>
        <b/>
        <sz val="12"/>
        <color theme="0"/>
        <rFont val="Arial"/>
        <family val="2"/>
      </rPr>
      <t xml:space="preserve">OBJETIVO ESPECÍFICO: </t>
    </r>
    <r>
      <rPr>
        <sz val="12"/>
        <color theme="0"/>
        <rFont val="Arial"/>
        <family val="2"/>
      </rPr>
      <t>Mejorar las condiciones de salud de la población y disminuir las brechas de resultados en salud</t>
    </r>
  </si>
  <si>
    <r>
      <rPr>
        <b/>
        <sz val="12"/>
        <color theme="0"/>
        <rFont val="Arial"/>
        <family val="2"/>
      </rPr>
      <t xml:space="preserve">OBJETIVO ESPECÍFICO: </t>
    </r>
    <r>
      <rPr>
        <sz val="12"/>
        <color theme="0"/>
        <rFont val="Arial"/>
        <family val="2"/>
      </rPr>
      <t>Recuperar la confianza y la legitimidad en el sistema</t>
    </r>
  </si>
  <si>
    <r>
      <rPr>
        <b/>
        <sz val="12"/>
        <color theme="0"/>
        <rFont val="Arial"/>
        <family val="2"/>
      </rPr>
      <t xml:space="preserve">OBJETIVO ESPECÍFICO: </t>
    </r>
    <r>
      <rPr>
        <sz val="12"/>
        <color theme="0"/>
        <rFont val="Arial"/>
        <family val="2"/>
      </rPr>
      <t>Asegurar la sostenibilidad financiera del sistema en condiciones de eficiencia</t>
    </r>
  </si>
  <si>
    <t>I = (Total de PQR respondidas en el período / Número total de PQR con contacto efectivo en el período) * 100 - Período: desde el primero de enero a la fecha de medición I: Porcentaje acumulado de PQR respondidas por las Entidades Administradoras de Planes de Beneficios</t>
  </si>
  <si>
    <t>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t>
  </si>
  <si>
    <t>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t>
  </si>
  <si>
    <t>MSPS - INC - SAD - INS - SNS - INVIMA</t>
  </si>
  <si>
    <t>No. de entidades del Sector con modelos de evaluación orientados al cumplimiento de objetivos y metas institucionales implementados</t>
  </si>
  <si>
    <t>ENTIDAD</t>
  </si>
  <si>
    <t>MSPS - MINISTERIO DE SALUD Y PROTECCIÓN SOCIAL</t>
  </si>
  <si>
    <t>CDFLA - CENTRO DERMATOLÓGICO "FEDERICO LLERAS ACOSTA"</t>
  </si>
  <si>
    <t>INC - INSTITUTO NACIONAL DE CANCEROLOGÍA</t>
  </si>
  <si>
    <t>SAD - SANATORIO DE AGUA DE DIOS</t>
  </si>
  <si>
    <t>SC - SANATORIO DE CONTRATACIÓN</t>
  </si>
  <si>
    <t>INS - INSTITUTO NACIONAL DE SALUD</t>
  </si>
  <si>
    <t>SNS - SUPERINTENDENCIA NACIONAL DE SALUD</t>
  </si>
  <si>
    <t>INVIMA - INSTITUTO NACIONAL DE VIGILANCIA DE MEDICAMENTOS Y ALIMENTOS</t>
  </si>
  <si>
    <t>FONPRECON - FONDO DE PREVISIÓN SOCIAL DEL CONGRESO</t>
  </si>
  <si>
    <t>FPSFFNNC - FONDO PASIVO SOCIAL FERROCARRILES NACIONALES DE COLOMBIA</t>
  </si>
  <si>
    <t>ACTIVIDADES DESARROLLADAS POR LA ENTIDAD</t>
  </si>
  <si>
    <t>OBSERVACIONES DE LA OFICINA DE CONTROL INTERNO</t>
  </si>
  <si>
    <t>SEGUIMIENTO A OBSERVACIONES DE LA OFICINA DE CONTROL INTERNO</t>
  </si>
  <si>
    <t>No. de entidades del Sector que cumplen con la Ley 1712 de 2014</t>
  </si>
  <si>
    <t xml:space="preserve">%  AVANCE ACUMULADO I SEMESTRE 2018 </t>
  </si>
  <si>
    <t>%  AVANCE ACUMULADO I SEM.2018</t>
  </si>
  <si>
    <t>REPORTES PERIÓDICOS DE AVANCE II SEMESTRE 2018</t>
  </si>
  <si>
    <t>N/A</t>
  </si>
  <si>
    <t>Este indicador no aplica para el Invima toda vez que va orientado a la prestación de servicios de salud</t>
  </si>
  <si>
    <t>* Durante el segundo semestre de 2018 se llevaron a cabo dos reuniones más de convenio  646 de 2013 INS-Invima en julio 31 y septiembre 11 en las cuales se realizó seguimiento a los casos analizados en el primer semestre, su descripción y clasificación final. Se hizo socialización de ESAVI grave reportado a Invima durante mayo a julio de 2018 y seguimiento a casos ESAVI con condición final muerte y la clasificación final de los  mismos.
*Se realizó una segunda reunión de la Mesa de articulación Interinstitucional en conjunto con INS y  Ministerio  de Salud (Agosto 31 de 2018), en donde se socializo  las causas más comunes de reportes de pérdida de cadena de frio, los casos pendientes de análisis conjunto y el perfil de seguridad vacunas y Alertas generadas para las mismas.</t>
  </si>
  <si>
    <t>Este indicador no aplica al Invima por lo que la entidad no tiene competencia para controlar los precios de tecnologías en salud.</t>
  </si>
  <si>
    <t xml:space="preserve">%  AVANCE ACUMULADO 2018 </t>
  </si>
  <si>
    <t xml:space="preserve">Para el segundo semestre de 2018  con recursos del Proyecto de Inversión Adquisición, remodelación y dotación infraestructura física Invima a nivel nacional, se llevaran a cabo los siguientes procesos:
* Adecuaciones a  la estructura física de los laboratorios y sedes administrativas del Invima.
*Adquisición e instalación de plataforma salva-escaleras para la sede Administrativa del Invima, de la ciudad de Bogotá, ubicada en la carrera 10 # 64-60
*Adquisición e instalación de estantería, sistema de control ambiental y adecuación física de la bodega de archivo 
*contratación de los diseños necesarios para la construcción de las escaleras de evacuación de la sede principal de la ciudad de Bogotá, ubicada en la carrera 10 # 64-34
</t>
  </si>
  <si>
    <t xml:space="preserve">Al 31 de diciembre del año 2018, se realizaron las siguientes actividades de los sistemas de información que interactúan con la información de SISPRO:
*La Información del CUM (Código único de medicamentos), se mantiene  actualizada de forma  mensual  en el sitio web institucional www.invima,gov.co, con la información complementaria de los medicamentos. Se encuentra publicada en el sitio de datos abiertos del estado www.datos.gov.co. Así mismo  se expone mediante servicio web de consulta a SISMED  la información actualizada de los medicamentos que aprueba el Invima.
*Se mantiene la operación del IUM (Identificador único de Medicamentos) el cual actualmente se encuentra consumiendo el servicio web de la información del IUM - Ministerio de Salud y Protección Social e Invima.
</t>
  </si>
  <si>
    <t>Se realiza seguimiento mensual y reporte de las metas y productos de los proyectos de inversión que están inscritos en el banco de proyectos del DNP, se reportan los indicadores de producto, de gestión y financieros. El Invima cuenta con 13 proyectos inscritos en BPIN del Departamento Nacional de Planeación asociadas a los programas sectoriales de Inspección Vigilancia y Control y  Fortalecimiento de la gestión y dirección del Sector Salud y Protección Social  de estos  ocho cuentan con recursos para la vigencia 2018;  durante el Primer trimestre se alimentó en el aplicativo SPI del DNP con el fin de tener los indicadores actualizados de conformidad al Decreto 2844 del 2010 en el Artículo 28.</t>
  </si>
  <si>
    <t>%  AVANCE ACUMULADO 2018</t>
  </si>
  <si>
    <t>La entidad no tiene indicadores en SINERGIA</t>
  </si>
  <si>
    <t xml:space="preserve">La metodología de gestión de proyectos institucionales junto con el Plan Operativo Anual se ha alineado a la plataforma estratégica del Instituto fortaleciendo los indicadores de resultado para cada programa, proyecto y acción institucional  los cuales son medidos a lo largo del ciclo de ejecución de los mismos de manera periódica de tal manera que se puedan tomar alertas tempranas para mejorar el desempeño de las áreas garantizando un mejor resultado toda vez que los planes programas y proyectos que cuentan con recursos de inversión van en función de resultados medibles.
Con el fin de dar continuidad al proceso de ejecución en función de resultados medibles dando  cumplimiento a los lineamientos del Departamento Nacional de Planeación (DNP) de planear actividades y recursos en función de resultados medibles, la entidad a través de la ejecución de los recursos de Inversión pretende lograr que el trabajo que se desarrolla a diario contribuya al fortalecimiento del sistema de inspección, vigilancia y control, asegurando la gestión adecuada del riesgo sanitario, promoviendo la eficiencia y la transparencia de nuestras acciones, y generando un escenario propicio para la competitividad del país,  reafirmando el interés de mejorar los servicios que se prestan, bajo la premisa de lograr un mejoramiento en el bienestar de los ciudadanos. 
En cumplimiento al artículo 148 de la Ley 1753 de 2015; el cual especifica que “los órganos que hacen parte del Presupuesto General de la Nación deberán formular o reformular lo programas de inversión de acuerdo con las metodologías que establezca el Departamento Nacional de Planeación”;  el Invima formuló para la vigencia 2019  con los siguientes proyectos de Inversión:
• Fortalecimiento de la arquitectura tecnológica y los procesos asociados a la gestión de las tecnologías de la información y comunicaciones nacional
• Fortalecimiento de los laboratorios como ente referente a nivel nacional
• Fortalecimiento institucional en la gestión administrativa y de apoyo del Invima a nivel nacional
• Fortalecimiento de la inspección vigilancia y control de los productos competencia del Invima a nivel Nacional
Los anteriores proyectos se encuentran, registrados, Viabilizados y actualizados y con la cuota de inversión asignada y sobre los cuales se formuló la planeación estratégica de la entidad para la vigencia 2019.
</t>
  </si>
  <si>
    <t>Las actividades evidenciadas en el seguimiento realizado por la Oficina de Control Interno, están relacionadas con el respectvo indicador.</t>
  </si>
  <si>
    <t>La actividad se realizo en el primer semestre de 2018
Las actividades evidenciadas en el seguimiento realizado por la Oficina de Control Interno, están relacionadas con el respectvo indicador.</t>
  </si>
  <si>
    <t xml:space="preserve">Durante el segundo semestre del año 2018, la entidad hizo uso del SECOP II </t>
  </si>
  <si>
    <t xml:space="preserve">Durante el segundo semestre del año 2018, la entidad hizo uso del SECOP II para adelantar todos sus procesos de contratación. </t>
  </si>
  <si>
    <t>El Instituto esta en proceso de aval de las TRD, actualmente  se estan aplicando y ajustando de acuerdo con unas observaciones del AGN.</t>
  </si>
  <si>
    <t>Etapa de inicio en la implementación del sistema de gestión de documentos electrónicos.</t>
  </si>
  <si>
    <t xml:space="preserve">A continuación las actividades de Seguridad y salud en el Trabajo desarrolladas durante el segundo semestre del año 2018:
* Se realizaron 423 actividades de  456 actividades programadas, dando como resultado un  cumplimiento del  92,76% del semestre, lo cual representa  mayor cumplimiento respecto al primer semestre del año 2018 en la ejecución de las actividades propuestas.
*Las actividades desarrolladas y que generaron mayor impacto dentro del proceso de seguridad y salud en  trabajo  se destacan: 
*Inspección de 420 equipos de protección contra caídas, los cuales se encuentran asignados a los diferentes centros de trabajo, dando cumplimiento a la Resolución 1409 de 2012.   
-Mayor cumplimiento en el plan de trabajo programado evidenciando compromiso de los diferentes GTT a nivel Nacional para la ejecución. 
-Se continúa con la participación activa del comité paritario de seguridad y salud en el trabajo en las diferentes actividades ejecutadas.
-Se ejecuta la semana de la Salud y la Seguridad con la realización de diferentes actividades relacionadas con la promoción de la salud, prevención de accidentes y enfermedades a nivel nacional.
-Adquisición de los  Elementos de Protección Personal, para los funcionarios a Nivel Nacional 
-Adquisición de Elementos para atención de emergencias asignada a los botiquines de emergencia de la entidad
-Cumplimiento del 94, 3% en la implementación de la Resolución 1111 del 2017. 
-Continuidad  en la implementación de Teletrabajo con la conformación de 9 servidores públicos. 
*Ejecución de Exámenes médicos de Ingreso, periódicos y de retiro
*Ejecución de tamizajes  con énfasis Químico al personal de laboratorio, para el control  de la exposición a diferentes factores de Riesgo.
*Entrenamiento a Brigadistas de la Sede de Bogotá en manejo y control del Fuego.
*Apoyo por parte de la ARL con médico, fisioterapeuta y prevencionista en Riesgos.
* Se presentaron 59 accidentes de trabajo,  lo  cual disminuyo con respecto al año 2017 con 67 accidentes de trabajo
*Continuidad en la asignación de sillas ergonómicas, para funcionarios con patologías o recomendaciones medicas 
Asignación Sillas: 98 y elevapies 138. 
-Acompañamiento y participación activa a los prepensionados del Instituto.
*Cumplimiento de la ley 1823 del 4 de enero de 2017 “Por medio de la cual se adopta la estrategia de salas amigas de la familia lactante en el entorno laboral en entidades públicas territoriales y empresas privadas y se dictan otras disposiciones”, así mismo modificación de la GDI-DIE-PL003 Política de Seguridad y Salud en el Trabajo, en la cual se da cumplimiento del mismo. 
-Monitoreo y cumplimiento del 99% en SIGEP. 
-Cumplimiento de la Guía Metodológica para la Gestión del Rendimiento de los Gerentes Públicos Acuerdos de Gestión, adoptado en el Procedimiento de concertación, seguimiento y evaluación del acuerdo de gestión GSC-SEG-PR004, así mismo cumplimiento del 100% de los evaluados. 
-Divulgación e implementación del Programa Servimos, así mismo mejoramiento de las alianzas estratégicas en el entorno laboral, para la participación activa de los Servidores Públicos.
-Se continúa con la negociación de las condiciones de trabajo con los dos sindicatos de la Entidad.
-Se desarrolla la estrategia Trabaje con Nosotros, para garantizar la ocurrencia a través del link, en cuanto al reclutamiento de las Historias Laborales. 
-Los servidores Públicos de carrera administrativa se presentan en cargos gerenciales.
</t>
  </si>
  <si>
    <t xml:space="preserve">El plan Institucional  de capacitación incluyó en la presente vigencia las líneas de acción de Gobernanza para la Paz y  se desarrollaron las siguientes capacitaciones de acuerdo con el nuevo modelo de capacitación:
Capacitación y Entrenamiento:
Con el fin de dar cumplimiento al desarrollo de las actividades de Capacitacion y entrenamiento, en el Segundo semestre de 2018, se realizó: 
Comisión de Personal: Se contó con 11  sesiones  para la validación del plan institucional de formación y capacitación por competencias  dando como resultado 
Julio 1 Reunión - Aprobados 2 Maestrías 2 Capacitaciones 1 Renovación  se aprobó 1  Aprobado 1 Comisión al exterior
Agosto 2 Reuniones Aprobados 2 Maestrías  3 Capacitaciones aprobados 3 no se hay comisiones al exterior
Septiembre: 4 Reuniones   Aprobados 7 capacitaciones 1  aprobado  2 Comisiones al exterior
Octubre 2 Reuniones 3 Maestrías Incentivos  no se aprobaron ninguna
Noviembre 1 Reunión 1 Especialización no se aprobó ninguna
Diciembre 1 Reunión Aprobados 2 Especializaciones no se aprobó ninguna
Capacitacion (Educación Formal)
Mediante crédito educativo Fondo Invima en administración No. 121861, cuyo objetivo es facilitar el acceso de los servidores a créditos condenables  para adelantar estudios de pregrado, postgrado maestría y doctorados en el segundo semestre se ejecutaron los siguientes estudios:
Pregrado en Curso: 1
Especialización en Cruzo: 3
Maestría 6 
Graduados 1
Retirados de la entidad 1
Se condonaron los créditos a 12 funcionarios.
Actividades de Auto capacitación.  Segundo  Semestre se programaron y ejecutaron 629:
Julio 138 Autocapacitaciones 871 funcionarios 82,94 Horas
Agosto 174 Autocapacitaciones, Asistieron 1448; 940,07 Horas
Septiembre 109 Autocapacitaciones; Asistieron 780: 812 horas
Octubre: 91 Autocapaciontes, 896 Asistieron, 427, 06 horas
Noviembre 98 Autocapacitaciones: 1155 Asistieron con 891 horas
Diciembre 19 Autocapaciontes; 146 asistentes  339,16 horas
Comisión al Exterior son las siguientes:
-2018      Agosto: Nancy Jacqueline Neisa Cubillos- Curso para América Latina en Análisis de Riesgo de Organismos genéticamente modificados (Panamá)
-2018     Septiembre: Alexander Duaz Robayo Martha Sofía Franco, Rodriguez Janeth Natalia Delgado Castañeda  Curso Foodi Safety Specialization (Dinamarca)
-2018     Septiembre: Adriana Magnolia Arias Rodriguez Comunicación del riesgo aplicada a la seguridad alimentaria. Dinamarca
-2018     Octubre: Evelyn Palacio Polania 6 th WHO interregional  Seminar for Quiality Control Laobratories involed in the WHO pregualification Nueva Delhi India.
Capacitación en Evaluación de Desempeño /Medición  de Rendimiento Laboral
Carrera Administración
Julio  y Agosto no se presentaron capacitaciones
Septiembre 1 Evento; 1 participante;3,15 horas
Octubre 4 Eventos; 11 participantes6, 45 horas
Noviembre 5 Eventos; 11 participantes; 8 horas
Diciembre 6 Eventos 50 participantes; 9 horas
Provisionales
Julio,  Agosto  y Septiembre no se presentaron capacitaciones
Octubre 2 Eventos; 2 participantes; 4,25 horas
Noviembre 1 Eventos; 1 participantes; 1,30 horas
Diciembre no se presentaron capacitaciones
Medición de Rendimiento  laboral periodo Ordinario  se realizaron un total de 863 mediciones así:
Cumplen 818 Funcionarios
No Cumple 0
Aceptable 15
En situación Administrativa 30
El Invima continúa cumpliendo la ley de cuotas con lo cual se cierran las brechas en materia a de empleo para mujeres propuesta por la OCDE.  Igualmente se dio cumplimiento a la formalización del empleo con la aplicación estricta de la ley 909 de 2004 y las normas que compendia el Decreto 1083 de 2015.
</t>
  </si>
  <si>
    <t>Este porcentaje de avance solo aplica para las entidades que reportan indicadores en Sinergia, dado que el Invima no tiene indicadores en sinergia no es necesario reportar avances porcentuales.</t>
  </si>
  <si>
    <t>La Oficina de Control Interno realizó en el mes de Septiembre y Diciembre de 2018 el II y III seguimiento, los cuales se encuentran publicados en la página web del Instituto en el botón de transparencia- planeación- Plan Anticorrupción y Atención al Ciudadano 2018.</t>
  </si>
  <si>
    <t>Este indicador no aplica para el Invima, ya que no está dentro de sus competencias</t>
  </si>
  <si>
    <t xml:space="preserve">Durante el segundo semestre  de 2018 se realizaron las siguientes registratones:
* Ciudad: Apartadó
* Fecha: 23 y 24 de julio de 2018
*Producto: Alimentos y Cosméticos, aseo y plaguicidas 
*# De usuarios atendidos: 12
*# Total de trámites radicados: 0
* Ciudad: Cali
* Fecha: 27 y 28 de agosto de 2018
*Producto: Alimentos y Cosméticos, aseo y plaguicidas 
*# De usuarios atendidos: 123
*# Total de trámites radicados: 126
* Ciudad: Pasto
* Fecha: 10 y 11 de septiembre de 2018
*Producto: Alimentos 
*# De usuarios atendidos: 30
*# Total de trámites radicados: 25
* Ciudad: Villavicencio
* Fecha: 24 y 25 de septiembre  de 2018
*Producto: Alimentos y Cosméticos, aseo y plaguicidas 
*# De usuarios atendidos: 35
*# Total de trámites radicados: 38
* Ciudad: Pereira 
* Fecha: 8 y 9 de octubre de 2018
*Producto: alimentos y bebidas, cosméticos y aseo
*# De usuarios atendidos: 185
*# Total de trámites radicados: 62
* Ciudad: Bucaramanga
* Fecha: 29 y 30 de octubre 2018
*Producto: Alimentos
*# De usuarios atendidos: 48
*# Total de trámites radicados: 29
* Ciudad: Barranquilla 
* Fecha: 6 y 7 de noviembre 
*Producto: Alimentos y bebidas, cosméticos y aseo
*# De usuarios atendidos: 17
*# Total de trámites radicados: 12 
* Ciudad: Popayán  
* Fecha: 19 y 20 de noviembre
*Producto: Alimentos y bebidas, cosméticos y aseo
*# De usuarios atendidos: 58
</t>
  </si>
  <si>
    <t>Durante el segundo semestre del 2018 se actualiza el inventario de activos de información la cual tiene su última actualización el día 19 de diciembre de 2018. 
También se hace una socialización de la ley 1712 de 2014 a través de los boletines jurídicos y del boletín “ambientémonos con calidad” en el cual se da una breve reseña de la ley y de su importancia para el Invima y el país.</t>
  </si>
  <si>
    <r>
      <t xml:space="preserve">El Invima en el seguimiento e implementación a la estrategia GEL para el Segundo semestre del año 2018, muestra el siguiente avance en las diferentes temáticas:
</t>
    </r>
    <r>
      <rPr>
        <b/>
        <sz val="7"/>
        <color theme="1"/>
        <rFont val="Arial"/>
        <family val="2"/>
      </rPr>
      <t>1. GOBIERNO ABIERTO</t>
    </r>
    <r>
      <rPr>
        <sz val="7"/>
        <color theme="1"/>
        <rFont val="Arial"/>
        <family val="2"/>
      </rPr>
      <t xml:space="preserve">
</t>
    </r>
    <r>
      <rPr>
        <b/>
        <sz val="7"/>
        <color theme="1"/>
        <rFont val="Arial"/>
        <family val="2"/>
      </rPr>
      <t xml:space="preserve">Datos Abiertos: </t>
    </r>
    <r>
      <rPr>
        <sz val="7"/>
        <color theme="1"/>
        <rFont val="Arial"/>
        <family val="2"/>
      </rPr>
      <t xml:space="preserve">Se han realizado las siguientes actividades para apertura de datos:
• Actualización mensualmente de 57 conjuntos de datos en el portal datos del Estado Colombiano.
• Se han dado respuestas a los usuarios sobre las inquietudes presentadas frente a los diferentes conjuntos de datos publicados de manera eficiente.
• Se ha venido realizando la publicación y divulgación de los datos abiertos a través de redes sociales como facebook, tweeter.
• Se revisa y ajusta la calidad  de los datos de los registros sanitarios de estado vigente ha estado en estudio acorde a la situación real.
</t>
    </r>
    <r>
      <rPr>
        <b/>
        <sz val="7"/>
        <color theme="1"/>
        <rFont val="Arial"/>
        <family val="2"/>
      </rPr>
      <t>Acceso a la información pública:</t>
    </r>
    <r>
      <rPr>
        <sz val="7"/>
        <color theme="1"/>
        <rFont val="Arial"/>
        <family val="2"/>
      </rPr>
      <t xml:space="preserve"> 
• Se mantiene actualizado el inventario de información, se realiza el seguimiento trimestral al botón de transparencia y acceso a la información pública, de acuerdo al decreto 3564 de 2015.
• El 14 de noviembre se da cumplimiento a la normatividad  vigente Ley 1712 de 2014 y al decreto 3564 de 2015, por solicitud que realiza la Procuraduría General de la Nación para que se envíe información relacionada con lo contenido en el botón transparencia.
</t>
    </r>
    <r>
      <rPr>
        <b/>
        <sz val="7"/>
        <color theme="1"/>
        <rFont val="Arial"/>
        <family val="2"/>
      </rPr>
      <t>Rendición de cuentas</t>
    </r>
    <r>
      <rPr>
        <sz val="7"/>
        <color theme="1"/>
        <rFont val="Arial"/>
        <family val="2"/>
      </rPr>
      <t xml:space="preserve">
Con el objetivo de brindar información de calidad a los diferentes grupos de interés y ciudadanía en general sobre la gestión que la entidad realiza, durante el segundo semestre de 2018 se realizaron:
• 7 boletines "Cuidamos tu Salud" (que fueron enviados a las bases de datos de periodistas, publicados en la página web y compartidos en redes sociales),
• 6 Boletines Empresariales (que fueron enviados a las bases de datos de los empresarios, publicados en la página web y compartidos en redes sociales).
• Se realizaron dos rendiciones de cuentas virtuales, una donde se expuso el cierre de la gestión del director saliente y la segunda que se realizó del 25 al 31 de diciembre, en la que se realizaron piezas gráficas exponiendo los resultados más notorios alcanzados durante el cuatrienio, las victorias tempranas alcanzadas por la nueva administración y entrevistas con usuarios en las que hacían preguntas al Instituto que fueron respondidas a través de vídeos compartidos en redes.
Los videos pueden reposan en YouTube, https://www.youtube.com/channel/UCl1dO7OWJ2NwRpW0NOOIkLg y las piezas gráficas en las cuentas oficiales de Twitter y Facebook.
</t>
    </r>
    <r>
      <rPr>
        <b/>
        <sz val="7"/>
        <color theme="1"/>
        <rFont val="Arial"/>
        <family val="2"/>
      </rPr>
      <t xml:space="preserve">
Participación Ciudadana:</t>
    </r>
    <r>
      <rPr>
        <sz val="7"/>
        <color theme="1"/>
        <rFont val="Arial"/>
        <family val="2"/>
      </rPr>
      <t xml:space="preserve">
Se realizan las siguientes actividades de participación ciudadana por medios electrónicos: 
• Encuesta sobre la atención en cada uno de los canales de comunicación institucional.
• Rendición de cuentas por redes sociales. 
De igual manera se publican por medios electrónicos las actividades de participación ciudadana con el fin de que los grupos de interés las conozcan y puedan participar algunas de estas son:
• Invima invita a la segunda sesión del II ciclo de conferencias en farmacovigilancia.
• El Invima invita a jornada de normalización de cartera en Antioquia.
• Registratón atención empresarios de alimentos y bebidas del Dpto. de Nariño
• Registratón en el Eje Cafetero los días 8 y 9 de octubre
• Invima invita a la registratón en Florencia - Caquetá.
• Invima invita a fabricantes, importadores, exportadores, distribuidores de medicamentos, fitoterapeuticos, homeopáticos y suplementos dietarios del Valle del Cauca a la Capacitación sobre condiciones para el otorgamiento de registros sanitarios
</t>
    </r>
    <r>
      <rPr>
        <b/>
        <sz val="7"/>
        <color theme="1"/>
        <rFont val="Arial"/>
        <family val="2"/>
      </rPr>
      <t>Innovación  Abierta:</t>
    </r>
    <r>
      <rPr>
        <sz val="7"/>
        <color theme="1"/>
        <rFont val="Arial"/>
        <family val="2"/>
      </rPr>
      <t xml:space="preserve">
</t>
    </r>
    <r>
      <rPr>
        <b/>
        <sz val="7"/>
        <color rgb="FFFF0000"/>
        <rFont val="Arial"/>
        <family val="2"/>
      </rPr>
      <t>• Durante el mes de marzo de 2018</t>
    </r>
    <r>
      <rPr>
        <sz val="7"/>
        <color theme="1"/>
        <rFont val="Arial"/>
        <family val="2"/>
      </rPr>
      <t xml:space="preserve"> se realizaron diferentes mesas de trabajo donde se interactuó con el usuario con el compromiso de generar conclusiones de la deliberación, las cuales se consolidaron por el equipo técnico del Invima para construir estrategias de trabajo, las cuales noi fueron reportadas al primer semestre del 2018,  estas son:
* Mesas de trabajo con consumidores y profesionales de la salud 
* Consumidores ¿Lo están engañando? ¡Ojo! con los Milagrosos.
* Mesa de trabajo con La Industria Farmacéutica (Asociación de Regulatorios Independientes), en cumplimiento a la fase número dos (2) de la Directiva Presidencial No. 07 de 2018
</t>
    </r>
    <r>
      <rPr>
        <b/>
        <sz val="7"/>
        <color theme="1"/>
        <rFont val="Arial"/>
        <family val="2"/>
      </rPr>
      <t>2. SERVICIOS</t>
    </r>
    <r>
      <rPr>
        <sz val="7"/>
        <color theme="1"/>
        <rFont val="Arial"/>
        <family val="2"/>
      </rPr>
      <t xml:space="preserve">
Caracterización de Usuarios y satisfacción del usuario:
A partir del 9 de octubre de 2018 se publica en redes sociales y se remite por medio de correo electrónico institucional encuesta sobre calificación de servicio de los canales de comunicación institucional, donde se le invita al usuario a calificar la atención recibida de manera presencial, telefónica, chat y citas, obteniendo respuesta de 43 usuarios.
</t>
    </r>
    <r>
      <rPr>
        <b/>
        <sz val="7"/>
        <color theme="1"/>
        <rFont val="Arial"/>
        <family val="2"/>
      </rPr>
      <t>Racionalización de trámites:</t>
    </r>
    <r>
      <rPr>
        <sz val="7"/>
        <color theme="1"/>
        <rFont val="Arial"/>
        <family val="2"/>
      </rPr>
      <t xml:space="preserve">
En el segundo semestre de 2018 se racionalizaron 5 trámites, así:
• 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
• Registro sanitario de medicamentos de fabricación nacional nuevo y/o renovaciones  incluidos en normas farmacológicas colombianas
• Registro Sanitario para plaguicidas de uso doméstico importados
• Registro sanitario o renovación de medicamentos importados incluidos en normas farmacológicas colombianas
• Registro Sanitario de Dispositivos Médicos importados Clases IIB y III)
</t>
    </r>
    <r>
      <rPr>
        <b/>
        <sz val="7"/>
        <color theme="1"/>
        <rFont val="Arial"/>
        <family val="2"/>
      </rPr>
      <t xml:space="preserve">Trámites en línea: </t>
    </r>
    <r>
      <rPr>
        <sz val="7"/>
        <color theme="1"/>
        <rFont val="Arial"/>
        <family val="2"/>
      </rPr>
      <t xml:space="preserve">
• Luego de estar 6 meses en fase de familiarización, la solución "Invima a un clic" para el segundo semestre de 2018 se habilitó para uso oficial para la solicitud de evaluación farmacológica y registro sanitario de medicamentos. Se registraron más de 600 empresas, se iniciaron 300 intenciones de trámites y se radicaron 20, los cuales se encuentran en evaluación misional.
• La mesa de ayuda recibió 500 solicitudes, de las cuales se han respondido el 76%.
Promoción: 
• Se realiza actualización de la sección de trámites y servicios de la página web, con el fin de que el usuario utilice este medio para capacitarse en cómo realizar un trámite ante el Invima
• Se continúa trabajando en la orientación personalizada a los usuarios para que se les facilite la radicación de trámites por Invima a un clic y así incentivar el uso de esta herramienta.
Sistema Web de contacto, peticiones, quejas, reclamos y denuncias:
• La entidad tiene habilitado en la página web institucional el sistema de radicación formal para petición de quejas reclamos y sugerencias e incluyen los tiempos estipulados por ley.
• Se realiza la actualización de este formato cambiando la imagen, se adicionan tipologías, se modifica los datos personales.
</t>
    </r>
    <r>
      <rPr>
        <b/>
        <sz val="7"/>
        <color theme="1"/>
        <rFont val="Arial"/>
        <family val="2"/>
      </rPr>
      <t>3. SEGURIDAD Y PRIVACIDAD DE LA INFORMACIÓN</t>
    </r>
    <r>
      <rPr>
        <sz val="7"/>
        <color theme="1"/>
        <rFont val="Arial"/>
        <family val="2"/>
      </rPr>
      <t xml:space="preserve">
• Se integra el SGSI al SIG, donde se incluye los objetivos del sistema, el alcance y las directrices del SGSI, publicado y socializado.
• Se realiza el inventario de activos de información de todos los procesos del Invima, valorado y clasificado.
• Se cambia la cláusula de confidencialidad  para los contratistas y funcionarios del INVIMA.
• Se verifican las vulnerabilidades de algunos sistemas y se hace seguimiento a reportes de accesos denegados a Bases de datos.
• De acuerdo a los análisis realizados se mejora la documentación de las directrices, se unifica el manual de seguridad con el manual integrado de gestión.
• Se crea una metodología para realizar el inventario de activos de información,  se socializa con planeación y gestión documental, así mismo mediante un plan de trabajo se socializa con todos los procesos y se hace el levantamiento del inventario de activos junto con su valoración en cuanto a confidencialidad, integridad y disponibilidad, dando cumplimiento a la ley de transparencia.
• Se identifican riesgos para procesos del INVIMA queda pendiente socializarlos con los facilitadores y dueños del proceso.
• Se diligencia la información de los riesgos en el formato generado con Planeación, está pendiente la socialización con los dueños de cada proceso, e incluirla en la herramienta adquirida por el INVIMA.
• Se diligencia la herramienta del MINTIC en cuanto a la autoevaluación del Modelo de Privacidad y Seguridad de la Información.
</t>
    </r>
    <r>
      <rPr>
        <b/>
        <sz val="7"/>
        <color theme="1"/>
        <rFont val="Arial"/>
        <family val="2"/>
      </rPr>
      <t>4. GESTION DE TI</t>
    </r>
    <r>
      <rPr>
        <sz val="7"/>
        <color theme="1"/>
        <rFont val="Arial"/>
        <family val="2"/>
      </rPr>
      <t xml:space="preserve">
Estrategia, Gobierno de Ti y Uso y Apropiación de TI:
Se aprobó el Plan estratégico de Tecnologías de la Información (PETI) - 2014-2018, se estima la publicación en el sitio web de Invima para finales del mes de enero de 2019. Para el PETI del nuevo periodo (2018_2022) se espera la definición estratégica tanto nacional, sectorial e institucional para su ajuste y alineación con el actual plan.
Se ha realizado divulgación de proyectos de TI  con las áreas y funcionarios designados como líderes de los proyectos relacionados con tecnologías de información, así como el seguimiento a los proyectos.
Se realizó la Implementación de un modelo de gestión de servicios de tecnologías de la información para el Invima, basados en las mejores prácticas ITILv3.0  y el marco de referencia de arquitectura empresarial de TI, en la fase 1, para lo cual  se obtuvieron los siguientes resultados:
1. Se crearon y documentaron los siguientes instructivos: Gestión de la estratégica, Gestión de Configuración y activos, Gestión de niveles de servicio, Gestión de cambios, Gestión de incidentes tecnológicos, Gestión de solicitudes, Gestión de problemas, Gestión de eventos, Gestión de Entregas y despliegue y Gestión del catálogo de servicios.
2. Se ajustó el Catálogo de servicios y Acuerdo de Niveles de Servicio, acorde a las recomendaciones de ITIL, las guías y plantillas del Marco de referencia de arquitectura empresarial de TI. 
3. Se realizó el montaje en producción sobre la herramienta Aranda del nuevo catálogo y acuerdos de servicios  y se implementaron las nuevas configuraciones para la administración y prestación del servicio.
4. Se documentó la matriz de roles y responsabilidades para la correcta administración e implementación de las buenas prácticas de ITIL.
5. Se realizó la instrucción operativa a las diferentes partes interesadas del Instituto, mediante presentaciones y divulgaciones de manera presencial y virtual de:
• Directivos, asesores y jefes del Instituto
• Oficina de Tecnología de la Información y Grupo de Soporte Tecnológico
• Facilitadores de Calidad
• Coordinadores de las áreas y personal táctico
• Sesión abierta a funcionarios interesados en el proyecto.
6. Se documentó el Mapa de ruta del proyecto ITIL para los siguientes años.
7. Se configuraron e implementaron  10 reportes sobre la herramienta Aranda.
8. Se realizó Informe final del resultado de la consultoría con el resumen de las actividades desarrolladas, procesos definidos, aprobados y parametrizados, métricas e indicadores establecidos y reportes implementados.
Adicionalmente se realizaron campañas de socialización a la comunidad Invima y se realizó un video tutorial sobre el uso del nuevo Centro de Servicios Integrado.
</t>
    </r>
    <r>
      <rPr>
        <b/>
        <sz val="7"/>
        <color theme="1"/>
        <rFont val="Arial"/>
        <family val="2"/>
      </rPr>
      <t>Servicios Tecnológicos:</t>
    </r>
    <r>
      <rPr>
        <sz val="7"/>
        <color theme="1"/>
        <rFont val="Arial"/>
        <family val="2"/>
      </rPr>
      <t xml:space="preserve">
• Se implementó el bloqueo de los puertos USB para todas las sedes a nivel nacional, con lo cual se garantiza la protección de la información, con lo cual se minimiza el riesgo de fuga  de la misma.
• Se configuró el LEM (Log Event Manager) para gestionar todos los logs de la infraestructura, así poder  realizar el troubleshooting que corresponde ante alguna falla.
• Se implementó la conexión DWDM para replicación de la infraestructura con el sitio alterno en Montevideo, garantizando que tiempos de transmisión  sean mínimos, dado que  es un canal de alta velocidad.
</t>
    </r>
    <r>
      <rPr>
        <b/>
        <sz val="7"/>
        <color theme="1"/>
        <rFont val="Arial"/>
        <family val="2"/>
      </rPr>
      <t>Uso eficiente del Papel:</t>
    </r>
    <r>
      <rPr>
        <sz val="7"/>
        <color theme="1"/>
        <rFont val="Arial"/>
        <family val="2"/>
      </rPr>
      <t xml:space="preserve">
Se realizan las siguientes actividades para el uso eficiente de papel en la entidad:
• Seguimiento al consumo de papel en el segundo semestre del 2018.
• Reporte del Indicador de consumo de papel del Invima
• Pieza de socialización de los resultados del indicador del consumo de papel en el Invima por medio de systemplus
• Circular interna sobre uso de medios y documentos electrónicos como respuesta a los lineamientos de presidencia de la república (Secretaría General) Systemplus.
</t>
    </r>
    <r>
      <rPr>
        <b/>
        <sz val="7"/>
        <color theme="1"/>
        <rFont val="Arial"/>
        <family val="2"/>
      </rPr>
      <t>Gestión de documentos electrónicos:</t>
    </r>
    <r>
      <rPr>
        <sz val="7"/>
        <color theme="1"/>
        <rFont val="Arial"/>
        <family val="2"/>
      </rPr>
      <t xml:space="preserve">
• Realizó la identificación e implementación de metadatos de documentos electrónicos definidos para las TRD  de Dirección de Operaciones Sanitarias para  el proyecto de Acta Ponderada de Alimentos, de Protocolos de Investigación Clínica y del proyecto de Invima a un Clic.
• Se establecieron roles y permisos autorizados por el Director de Operaciones para acceder a los documentos electrónicos que se almacenaran en sesuite  del proyecto de Acta Ponderada de Alimentos.
</t>
    </r>
  </si>
  <si>
    <t xml:space="preserve">En marco de la estrategia de racionalización de trámites se realizaron las siguientes acciones de racionalización durante el segundo semestre del 2018: 
Acción Administrativa: Se realizó la fusión del trámite con número SUIT 5249 de dispositivos médicos y el trámite con número SUIT 944 de la Dirección de CosméticoS, lo cual se beneficia en la reducción de los pasos para el usuario y la entidad en la realización del trámite. 
Acción Tecnológica: Se implemento para 3 tramites de la dirección de medicamentos con número SUIT  239, 928, 1025 invima a un clic, la cual permite realizar los trámite en linea; se aclara que esta gestión se puede realizar para las tarifas de invima a un clic establecidas en el manual tarifario de la entidad. lo cual se refleja en ahorro de tiempo para realizar la solicitud como para obtener la respuesta, más transparente y sin filas.
</t>
  </si>
  <si>
    <r>
      <rPr>
        <sz val="7"/>
        <rFont val="Arial"/>
        <family val="2"/>
      </rPr>
      <t xml:space="preserve">El plan de acción con fundamento en la Guía de Gestión Estratégica del Talento Humano, es la base conceptual de la estrategia, la cual prevé las siguientes líneas de acción:
-Adopción del Plan Institucional de Capacitacion del Instituto, bajo la Resolución 2018008806 del 28 de Febrero de 2018. 
-Programa anual de Bienestar Social, adoptado bajo la Resolución 2018012388 del 23 de Marzo de 2018, el cual se ejecutó durante la vigencia 2018 de acuerdo con el cronograma.
-Plan anual de Incentivos adoptado bajo la Resolución 2018012386 del 23 de Marzo de 2018, así mismo se tiene conformado el Plan de Intervención de Clima organizacional 2017-2018.
-Se tiene conformado el Manual del Sistema de Gestión de Seguridad y Salud en el Trabajo, el cual da cumplimiento a la implementación del Decreto 1072 de 2015 y resolución 1111 de 2017.
-Manual especifico de funciones y competencias laborales para los empleos de planta, adoptado bajo la Resolución N° 2015010329 del 16 de Marzo de 2015.
--Por medio del GTH-DPE-PR008 Procedimiento Inducción, reinducción y entrenamiento en el puesto de trabajo, el cual da cumplimiento a la realización de inducción y reinducción a los servidores públicos que se vinculen a la entidad, con la asistencia en el segundo semestre de 60 servidores públicos en 11 jornadas de Inducción, asignando 92 horas al mismo. 
-Para el tema de entrenamiento en el sitio de trabajo, se realizaron 51 entrenamientos en puesto de trabajo, los cuales se realizaron por ingreso de Servidores Públicos, traslados y cambio de grado.
-Adopción del Código de Integridad del Servicio Público, bajo la resolución 2018025821 del 20 de Junio de 2018.
- El grupo de Talento Humano cuenta con un mecanismo de información que permite visualizar el tiempo real de la planta de personal y generar reportes, articulado con la nómina, en este segundo semestre se realizaron (187) actos administrativos, los cuales se relacionan a continuación:  (11) nombramientos libre nombramiento y remoción, (15) provisional en vacancia definitiva, (3) nombramientos provisiones en vacancia temporal, (6) encargo,  (85) periodo de prueba , (3) desplazamiento, (83) actas de posesión, (22) reubicaciones y/o traslados y (68) renuncia.  </t>
    </r>
    <r>
      <rPr>
        <sz val="7"/>
        <color theme="1"/>
        <rFont val="Arial"/>
        <family val="2"/>
      </rPr>
      <t xml:space="preserve">
-Se continúa por parte de la Comisión Nacional del Servicio Civil, la ejecución de la convocatoria Nº 428 de 2016, en la cual el Invima oferta 370 empleos para 863 vacantes del Instituto.
-El programa de bilingüismo para el segundo semestre de 2018  English Nivel 1 y 2 se presentó un interés de 33 servidores de los cuales 19 servidores públicos  aprobaron satisfactoriamente, así mismo se continua con el Programa de Estado Joven a través de la Caja de Compensación,  por la cual el Instituto actualmente se encuentra en ejecución con la 4 convocatoria con la vinculación de 3 estudiantes  que se encuentran haciendo pasantía en  los Grupos de Comunicaciones, Contractual y Talento Humano.  Se hizo la postulación para la 5ta  convocatoria  con la solicitud de 20 plazas de los cuales se recibieron hojas de vida de postulantes únicamente para el Grupo de Comunicaciones.  Así mismo, se continua con el programa Servimos a nivel nacional.
-Se continua con la ejecución del programa " Al Invima en Bici" con la participación activa en las diferentes sedes del Instituto
</t>
    </r>
  </si>
  <si>
    <t xml:space="preserve">
En el II semestre de 2018 se realizaron las siguinete actividades:
Para el componente de riesgos se tuvo un ajuste en la metodología de acuerdo a los lineamientos dados por el departamento Administrativo de la función Pública DAFP, este ajuste se realizó a los riesgos institucionales incluyendo los riesgos de corrupción durante el segundo semestre de 2018.
El Plan Anticorrupción y de Atención al Ciudadano para la vigencia 2019 se construyó en el mes de diciembre  de 2018 y se realizó una encuesta a los usuarios internos y externos para tener en cuenta las observaciones y así ajustar y publicar las actividades derivadas del Plan anticorrupción y de atención al ciudadano 2019.
La oficina de Control Interno realizó el seguimiento del PAAC y están en el siguiente link: 
https://www.invima.gov.co/estrategias-para-la-construcci%C3%B3n-del-plan-de-anticorrupci%C3%B3n-y-de-atenci%C3%B3n-al-ciudadano.html#seguimientos-6.</t>
  </si>
  <si>
    <t xml:space="preserve">En el marco de la estrategia de rendición de cuentas en el segundo semestre de 2018 se realizó lo siguiente:
Video que visibiliza los principales logros de  gestión  https://www.youtube.com/watch?v=sTDvD9NtUoQ  
Se realizó del 25 al 31 de diciembre, piezas gráficas y videos exponiendo los resultados más notorios alcanzados durante el cuatrienio, las victorias tempranas de la  nueva administración.
Asimismo, entrevistas de ciudadanos donde hacían preguntas concretas a los funcionarios del Invima.  
Todas estas estrategias fueron compartidas a través de las redes sociales del Instituto.
Preguntas ciudadanas  
Comercio ilegal de carne: https://www.youtube.com/watch?v=iycQ2C0T9GE
Comercio electrónico: https://www.youtube.com/watch?v=Wy0avPennfw
Legalidad: https://www.youtube.com/watch?v=HwIsHlCPN2w
Balance 2014 – 2018 Director
Trámites: https://www.youtube.com/watch?v=ZQuBp8RuIM0
Ilegalidad https://www.youtube.com/watch?v=LDZBxbkK4-Y
Mercados abiertos https://www.youtube.com/watch?v=FhiAKBL_Cfo
Agencia de referencia regional: https://www.youtube.com/watch?v=K6darF06yi4
Presupuesto: https://www.youtube.com/watch?v=J0dxw6fwEPg
Capacitación: https://www.youtube.com/watch?v=5t8Lf29OwCc
Participación: https://www.youtube.com/watch?v=qikD2f4ITIw
Piezas gráficas 
https://www.facebook.com/InvimaColombia/photos/a.398352640226009/2248683585192896/?type=3&amp;theater
https://www.facebook.com/InvimaColombia/photos/a.398352640226009/2248682465193008/?type=3&amp;theater
https://www.facebook.com/InvimaColombia/photos/a.398352640226009/2248680451859876/?type=3&amp;theater
https://www.facebook.com/InvimaColombia/photos/a.398352640226009/2248679121860009/?type=3&amp;theater
https://www.facebook.com/InvimaColombia/photos/a.398352640226009/2248677495193505/?type=3&amp;theater
https://www.facebook.com/InvimaColombia/photos/a.398352640226009/2248676285193626/?type=3&amp;theater
https://www.facebook.com/InvimaColombia/photos/a.398352640226009/2248675315193723/?type=3&amp;theater
</t>
  </si>
  <si>
    <t xml:space="preserve">Las actividades evidenciadas en el seguimiento realizado por la Oficina de Control Interno, están relacionadas con el respectvo indicador. 
</t>
  </si>
  <si>
    <r>
      <rPr>
        <sz val="9"/>
        <rFont val="Arial"/>
        <family val="2"/>
      </rPr>
      <t xml:space="preserve">Gestión de actividades de Inspección Vigilancia y Control: A Septiembre 30 de 2018, el censo de establecimientos vigilados por el Invima fue de 14.081; entre estos, industrias de alimentos (51,7%), medicamentos (7,2%), dispositivos médicos(23,1%), cosméticos(13,4%), plantas de beneficio (3,9%), bancos de sangre (0,6%) y bancos de tejidos (0,1%). De 14.081 establecimientos vigilados, el 0,01% están en riesgo "muy alto", el 17,6% se encuentran en riesgo “alto”, el 64,8% en riesgo “moderado” y el 17,4% en riesgo “bajo”. En el último año el status sanitario de los vigilados mejoró en 6,3%; esto significa que el número de establecimientos que disminuyeron su nivel de riesgo es mayor a la cantidad que de vigilados que aumentaron su riesgo; esta cantidad neta corresponde a 660 que mejoraron su status sanitario.
</t>
    </r>
    <r>
      <rPr>
        <b/>
        <sz val="9"/>
        <rFont val="Arial"/>
        <family val="2"/>
      </rPr>
      <t>DIRECCIÓN DE ALIMENTOS</t>
    </r>
    <r>
      <rPr>
        <sz val="9"/>
        <rFont val="Arial"/>
        <family val="2"/>
      </rPr>
      <t xml:space="preserve">
Durante el segundo semestre de 2018 se certificaron 28 establecimientos de alimentos y bebidas en Buenas Prácticas de Manufactura (BPM) y 12 establecimientos (incluyendo 10 plantas de beneficio y desposte) en el sistema HACCP. 
En cuanto a la Implementación del decreto 1500 durante el Segundo Semestre de 2018, se otorgaron 22 autorizaciones sanitarias a plantas de beneficio, desposte, desprese y acondicionadores; se realizó cierre de 25 establecimientos por incumplimiento de la normatividad sanitaras.
 Así mismo se realiza la vigilancia sanitaria mediante la ejecución de los siguientes programas:
Programa Nacional de Vigilancia y control de microorganismos patógenos y calidad microbiológica y fisicoquímica en alimentos y Bebidas:
Durante el segundo semestre de 2018 se finalizaron los muestreos del periodo 2017 -2018, para las combinaciones peligro -alimento: Campylobacter spp-carcasas de aves y Salmonella spp - piezas de aves; con estos muestreos de referencia se ha determinado información para el establecimiento de la líneas de base, observando la prevalencia de los peligros evaluados. Se elaboron los documentos técnicos con el análisis  de los resultados de muestreo.
Durante el II semestre de 2018, se finalizó el muestreo proyectado para trichinella spp, con el propósito de establecer el sistema de vigilancia epidemiológica de la trichinella en el país, bajo las directrices del codex y la OIE. 
Durante el segundo semestre de 2018 las Entidades Territoriales de Salud han venido realizando los muestreos en comercialización de Derivados Cárnicos Listos para el Consumo, Queso fresco y Agua Potable Trada Envasada, con los resultados rechazados emitidos por el Laboratorio del Invima o por los Laboratorios de Salud Pública, se han realizado acciones de IVC en los establecimientos fabricantes. La información se está consolidando con el fin de analizarla y realizar los respectivos informes.
En relación al Plan de muestreo de Leche en Polvo importada se está realizando el muestreo en las bodegas de almacenamiento de los importadores y en los establecimientos que usan este ingrediente como materia prima.
Igualmente se ejecutaron los  planes de Muestreo de Pesca importado (Vibrio cholerae),  de Salmonella en  Pasta de Pollo importada y el Plan de Control Oficial de la Pesca para productos a exportar a la Unión Europea.
Así mismo durante el segundo semestre  de 2018 se emitieron 13 Alertas sanitarias (relacionadas su mayoría con productos fraudulentos), se realizó seguimiento a 52 Eta y 321 Resultados rechazados  de laboratorio por aspectos de inocuidad, de estos últimos se generaron directrices en todos los casos para la intervención de manera prioritaria en actividades de inspección, vigilancia y control pertinentes.
Programa Nacional de Vigilancia y Control de residuos y otros contaminantes químicos en alimentos y bebidas: 
Respecto al desarrollo de los planes nacionales subsectoriales de residuos y contaminantes a cargo de la Dirección de alimentos y bebidas, se realizaron las siguientes actividades  en el segundo semestre de 2018:
1) Publicación de los informes de resultados de los siguientes planes en la página web institucional:
• INFORME DE RESULTADOS DEL PLAN NACIONAL SUBSECTORIAL DE VIGILANCIA Y CONTROL DE AFLATOXINAS Y CONSERVANTES EN AREPAS 2015 Y DEL PLAN NACIONAL SUBSECTORIAL DE VIGILANCIA Y CONTROL DE MICOTOXINAS EN ALIMENTOS 2016.
• INFORME DE RESULTADOS DEL PLAN NACIONAL SUBSECTORIAL DE VIGILANCIA Y RESIDUOS DE MEDICAMENTOS VETERINARIOS Y CONTAMINANTES QUÍMICOS EN CARNE AVIAR IMPORTADA 2014 – 2015.
• INFORME DE RESULTADOS DEL PLAN PARA LA DETERMINACIÓN DE MERCURIO EN PESCADO MOTA 2015.
• INFORME DE RESULTADOS DEL PLAN NACIONAL SUBSECTORIAL DE VIGILANCIA Y CONTROL DE RESIDUOS DE MEDICAMENTOS VETERINARIOS Y CONTAMINANTES QUÍMICOS EN CARNE PORCINA 2015-2016.
• INFORME DE RESULTADOS DEL PLAN NACIONAL SUBSECTORIAL DE VIGILANCIA Y CONTROL DE ACRILAMIDA EN ALIMENTOS PROCESADOS 2015-2016.
• INFORME DE RESULTADOS DEL PLAN NACIONAL SUBSECTORIAL DE VIGILANCIA Y CONTROL DE CONTAMINANTES QUÍMICOS DULCEACUÍCOLA EN PESCADOS BOCACHICO Y BAGRE 2014-2015 Y 2016.
• INFORME DE RESULTADOS DEL PLAN NACIONAL SUBSECTORIAL DE VIGILANCIA Y CONTROL DE RESIDUOS DE MEDICAMENTOS VETERINARIOS Y CONTAMINANTES QUÍMICOS EN CARNE BOVINA 2015 – 2016.
2) Inicio de los siguientes planes de vigilancia y control que se desarrollan en el período 2018-2019:
• PLAN NACIONAL SUBSECTORIAL DE VIGILANCIA Y RESIDUOS DE MEDICAMENTOS VETERINARIOS Y CONTAMINANTES QUÍMICOS EN BOVINOS Y AVES 2018-2019.
• PLAN NACIONAL SUBSECTORIAL DE VIGILANCIA Y CONTROL DE MERCURIO TOTAL EN ATÚN ENLATADO PARA EL PERIODO 2018-2019.
• PLAN NACIONAL SUBSECTORIAL DE VIGILANCIA Y CONTROL DE RESIDUOS DE PLAGUICIDAS Y METALES EN ARROZ PARA CONSUMO HUMANO 2018-2019.
• PLAN NACIONAL SUBSECTORIAL DE VIGILANCIA Y CONTROL DE RESIDUOS DE MEDICAMENTOS VETERINARIOS, PLAGUICIDAS Y CONTAMINANTES QUÍMICOS EN PORCINOS 2018-2019.
• PLAN NACIONAL SUBSECTORIAL DE VIGILANCIA Y CONTROL DE MICOTOXINAS EN ALIMENTOS PARA EL PERÍODO 2018 – 2019.
• PLAN NACIONAL SUBSECTORIAL DE VIGILANCIA Y CONTROL DE RESIDUOS DE MEDICAMENTOS VETERINARIOS Y CONTAMINANTES QUÍMICOS EN LECHE 2018-2019.
3) Continuación del PLAN NACIONAL DE CONTROL DE RESIDUOS DE MEDICAMENTOS VETERINARIOS Y OTRAS SUSTANCIAS QUÍMICAS PARA PRODUCTOS DE ACUICULTURA 2018, de los PLANES NACIONALES DE VIGILANCIA Y CONTROL DE ROTULADO DE ALIMENTOS QUE DECLARAN QUE SON “LIBRES DE OGM” O “NO CONTIENE OGM” Y DE OGM PARA ALIMENTOS DE ORIGEN ECOLÓGICO AÑO 2018.
4) Adicionalmente se ejecutó en el segundo semestre el PLAN DE AUTOCONTROL PARA EL CUMPLIMIENTO DE LA LEGISLACIÓN DE LA UNIÓN ADUANERA Y FEDERACIÓN RUSA, con el fin de verificar que las acciones correctivas establecidas por las plantas de beneficio de animales de abasto público que habían presentado incumplimientos fueran eficientes y lograran cumplir con los estándares exigidos por la Unión Económica Euroasiática y de la Federación Rusa; y el PLAN DE MUESTREO DE APERITIVOS con el fin de determinar la graduación alcohólica de las bebidas alcohólicas denominadas aperitivos, de origen nacional o importado, que se comercializan en el mercado colombiano, de acuerdo a lo establecido en la normativa sanitaria relacionada, para brindar respuesta a una denuncia instaurada ante el Invima.
5) Se publicó una circular para consulta relacionada al tema sobre Inspección sanitaria de alimentos y materias primas importadas con declaraciones “libres de OGM”, “no contienen OGM” “No transgénicos, “NON GMO” o similares. Las observaciones recibidas serán analizadas en una mesa de trabajo que se realizará a finales del mes de enero o principios del mes de febrero, entre el Ministerio de Salud y Protección Social y el Invima.
6) Se expidieron las resoluciones para autorizaciones de uso de Organismos Vivos Modificados que quedaron pendientes antes de la expedición de la Resolución 2535 de 2017 del Ministerio de Salud y Protección Social, que delegó en el Invima dichas autorizaciones. A la fecha el Invima se encuentra cumpliendo los tiempos establecidos por procedimiento para el trámite de autorizaciones de uso de OVM.
7) Se presentaron ante el grupo técnico de contaminantes del Comité de Medidas Sanitarias y Fitosanitarias los resultados de los planes 2015-2016 y 2016-2017 de los planes de residuos de origen animal (aves, bovinos, porcinos, leche bovina y huevo), del plan de micotoxinas, plan de residuos en arroz, plan de residuos de plaguicidas y contaminantes químicos en productos hortofrutícolas, desarrollados por Invima. De esta mesa se generaron actividades para las otras entidades con el fin de mitigar o intervenir los riesgos evidenciados con la ejecución de los planes ejecutados. 
8) Se participó en el plan nacional de resistencia antimicrobiana, organizada por el Ministerio de Salud.
9) Se realizaron mesas de trabajo específicas para arroz y maíz en el grupo técnico de contaminantes del Comité de Medidas Sanitarias y Fitosanitarias con la participación del MADR, MSPS, ICA, INS y DNP en donde se formuló un plan de trabajo tendiente a controlar el tema de cadmio en arroz y aflatoxinas en maíz. Se realizaron mesas de trabajo regionales con la participación de todos los actores de las cadenas de arroz y maíz. 
10) Se adelantó un plan de determinación de contaminantes químicos en pescados de la Ciénaga Miramar en Barrancabermeja, por solicitud de la Secretaría Local de Salud de dicho municipio.
Visitas de IVC:
Del 01 de Julio al 31 de Diciembre de 2018 se ejecutaron 7.081 visitas de inspección distribuidas en: alimentos (5.200), plantas de beneficio animal (549), medicamentos (483), dispositivos médicos (409), cosméticos (264), y bancos de sangre (176).
En inspección realizada en mensajería expresa en el Aeropuerto de Bogotá, Barranquilla y Cali, se efectuaron 3.636 inspecciones a productos de Alimentos, Cosméticos, Dispositivos médicos, Medicamentos, Reactivos de diagnóstico, Suplementos dietarios y otros.
Autorizaciones VUCE se realizaron 788.
Se han emitido 30.892 CIS.
Medidas sanitarias aplicadas:
Dentro de las visitas de inspección del 01 de Julio al 31 de Diciembre de 2018  se aplicaron 1.508 medidas sanitarias en lo relacionado en productos de alimentos (558), medicamentos (49), dispositivos médicos (44), cosméticos (32), plantas de beneficio animal (47), bancos de sangre (4), Puertos, Aeropuertos y Pasos de Frontera (13) y  por Tráfico Postal – Courrier (761)
La distribución de las Medidas Sanitarias fue: Clausura (106), Suspensión (205), Cierre por el Decreto 1500 (13), Decomisos (87), Congelamientos (871), Inmovilización (2), Destrucciones (214) y Desnaturalizaciones (10).
</t>
    </r>
    <r>
      <rPr>
        <b/>
        <sz val="9"/>
        <rFont val="Arial"/>
        <family val="2"/>
      </rPr>
      <t xml:space="preserve">
DIRECCIÓN DE MEDICAMENTOS Y PRODUCTOS BIOLOGICOS:</t>
    </r>
    <r>
      <rPr>
        <sz val="9"/>
        <rFont val="Arial"/>
        <family val="2"/>
      </rPr>
      <t xml:space="preserve">
* Frente a la participación en la Red puntos focales de Farmacovigilancia de las Américas, durante el segundo semestre de 2018 se asistió a 5 reuniones virtuales y se trabajó en la revisión conjunta de PGR y PSUR de vacunas y biológicos de la región. Se asistió a la reunión mundial de vigilancia en vacunas y a la internacional de puntos focales donde se presentaron los avances y se exploró la capacitación en detección de señales para fortalecer los procesos de vigilancia de la región y disminución de operatividad en dichos campos. En Noviembre se llevó a cabo la semana internacional de la seguridad de los medicamentos, una campaña convocada por Uppsala Monitoring Center, donde 32 reguladores alrededor del mundo incluido Invima, unieron esfuerzos para fomentar los reportes de efectos secundarios a medicamentos en niños y durante el embarazo, asi mismo se realizó la V versión del Encuentro Nacional, cuyo lema fue “Uso seguro de medicamentos, De la teoría a la práctica Institucional”. Donde se introdujo el concepto de fármaco-epidemiología a la vigilancia post-comercialización, tendencia mundial. Se realizó transmisión simultánea de manera virtual, logrando así una participación de 487 asistentes virtuales y 186 presenciales, convirtiéndose en el encuentro con mayor convocatoria hasta el momento. 
Como reconocimiento al trabajo adelantado por la agencia y el país en materia de vigilancia sanitaria, los organizadores del Encuentro Mundial de Centros Nacionales de Farmacovigilancia, auspiciado por la OMS, aceptaron tener como sede en 2019 a Colombia. Este es un evento de gran magnitud ya que convoca representantes de las principales agencias a nivel mundial permitiendo al Invima nutrirse de sus conocimientos y experiencias en la materia, para hacer más competitivo al país a nivel internacional.
*Frente al Fortalecimiento de la red nacional de Farmacovigilancia para la monitorización de la seguridad de los medicamentos en los territorios, se realizó acompañamiento a 3 SdS completando el acompañamiento a 22 Secretarías de Salud durante 2018, para la verificación de programas de Farmacovigilancia institucionales y el fortalecimiento de las competencias de la Secretaria y el departamento o distrito en materia de Farmacovigilancia. Igualmente, se realizó acompañamiento a los nodos territoriales de Farmacovigilancia reconocidos y a las Secretarias que deseaban lograr el reconocimiento este año, aumentando el número de nodos para 2018 en un 22%. En lo corrido de 2018 se realizó renombramiento de las Secretarias de Antioquia, Barranquilla, Cartagena, Cundinamarca, Casanare y Nariño, y se nombró por primera vez a las Secretarias de Huila, Cauca y Arauca como Nodos Territoriales, logrando un total 11 Nodos territoriales vigentes en el país.
Como parte de la estrategia de vigilancia sanitaria, se continuaron las visitas de verificación del programa de Farmacovigilancia en industria farmacéutica. 
De los 68 establecimientos visitados en los últimos 4 años, el 41% cuenta con un programa implementado. Igualmente, se ha evidenciado año tras año, una mejoría progresiva en el número del número de instituciones con programa implementado. Se espera lograr a futuro una mayor cobertura. Igualmente durante 2018 se realizó acompañamiento de verificación del programa a 134 instituciones prestadoras de servicios de salud del país.
* En la Gestión de Alertas sanitarias de la Dirección de Medicamentos y productos biológicos, Se realiza publicación en la página principal web del instituto de 45 alertas sanitarias, completando 82 en el año 2018, con indicaciones a los consumidores de informar de manera inmediata al Invima o a los entes de salud territoriales en caso de encontrar lo productos comercializándose. A las Instituciones prestadoras de servicio de salud - IPS y profesionales de la salud, se pide abstenerse de comercializar y utilizar los productos vinculados a las alertas, poner en cuarentena estos productos en el evento de encontrar existencias e informar a las Secretaría de Salud. A los establecimientos titulares, distribuidores y comercializadores, abstenerse de distribuir y comercializar los productos objeto de alertas, so pena de ser sujeto de la aplicación de medidas sanitarias y procesos sancionatorios y a la Red Nacional de Farmacovigilancia, realizar búsqueda activa para la detección de eventos adversos que involucren este medicamento. Medicamentos: Alertas en productos tales como: Alerta No. 080-2018 Varios productos, Alerta No. 081-2018 - Puntas Aplicadores para la Administración de Agentes Hemostáticos Baxter, Alerta No. 082-2018 - Producto fraudulento - FLEBOX 5 - NOPROID 2.5 ml , Alerta No. 083-2018 - Lote 34827 del Carbonato de Calcio 1500 mg Tableas de Laboratorios Laproff S.A. , Alerta No. 084-2018 - Polysteron Testosterona solución inyectable 250 mg2FmL , Alerta No. 085-2018 Varios productos proteinas musculares, Alerta No. 086-2018 - HCG4 Premium , Alerta No. 088-2018 - Albúmina Humana al 20 de la marca comercial QUIMBIOTEC , Alerta No. 089-2018 - Ezentius comprimidos recubiertos 20 mg , Alerta No. 093-2018 Varios productos Caquetá, Alerta No. 094-2018 - TestoUltra , Alerta No. 095-2018 - Barba extrema , Alerta No. 096-2018 - Propofol Titular_ Seven Pharma Colombia S.A.S. y Fabricante_ Celon Laboratorios Private Limited Lotes_ PFI1793BC PFI1795BC PFI1796BC , Alerta No. 097-2018 - Retiro del mercado de medicamentos que contienen como materia prima valsartán del proveedor Zhejiang Huahai. , Alerta No. 098-2018 - Actualización del Retiro del mercado de medicamentos que contienen como materia prima valsartán del proveedor Zhejiang Huahai, Alerta No. 099-2018 - Yunnan Feng Shi Ling , Alerta No. 100-2018 - Chong Cao Dan pills, Alerta No. 102-2018 - Adipessum Miracle Slimming , Alerta No. 103-2018 - Semenax cápsulas , Alerta No. 105-2018 - Linsen Double Caulis Plus, Alerta No. 106-2018 - Wan Ling Ren Sem Chin Kuo Pill, Alerta No. 107-2018 - A Varios productos, Alerta No. 107-2018 - Crema analgésica Campar, Alerta No. 109-2018 - HCG2 resolution slimming, Alerta No. 118-2018 - Alcance N°1 - Alerta N° 096-18 Propofol, Titular_ Seven Pharma Colombia S_A_S_ y Fabricante_ Celon Laboratories Private Limited Lote_ PFI1793BC, Alerta No. 119-2018 - Productos fraudulentos_ Acciones contra la ilegalidad Invima - Fiscalía .pdf, Alerta No. 126-2018 - Brugesic Comprimidos 200 mg, Alerta No. 127-2018 - Minoxidil Kirkland, Alerta No. 128-2018 -  Productos Natures Pharma, Alerta No. 130-2018 - Triple Maximum White Panther, Alerta No. 131-2018 - Asia Slim, Alerta No. 132-2018 - Fruta planta Life y otros con Sibutramina contenido no declarado, Alerta No. 133-2018 - Alerta sanitaria sobre retiro del mercado Valsartán (2° Actualización), Alerta No. 134-2018 - Suero Antiofídico - Centro de Biotecnología - Facultad de Farmacia - Universidad Central de Venezuela, Alerta No. 138-2018 - Dolarth, lote 000317NH, Alerta No. 140-2018 - Acciones contra la ilegalidad, Alerta No. 145-2018 - Dolor-end-Forte, Alerta No. 146-2018 - 2°Alcance-alerta-096-Propofol, Alerta No. 155-2018 - Productos Icnag, Alerta No. 167-2018 - Valsartán 03, Alerta No. 185-2018 - Brasartan de Farma de Colombia S_A_S, Alerta No. 186-2018 - JARABE DE ZARZAPARRILLA GOMARTI, Alerta No. 187-2018 - Jian-Pai-Natural, Alerta No. 191-2018 - Fenoftaleina no declarada, Alerta No. 193-2018 - BUPIVACAÍNA PESADA AMPOLLA 20 MG%2F4 ML, Alerta No. 198-2018 - Adel-Fast-Fit-24-h-Slimming, Alerta No. 199-2018 - Lote-A160035-fraudulento-de-VIGADEXA-solucion-oftálmica-esteril. Se realiza un informe para profesionales de la salud pacientes y cuidadores relacionado con Relacionado Riesgo potencial asociado al uso de Dolutegravir..
*Enmarcado en el programa demuestra la calidad, durante el segundo semestre de 2018: Se finalizó el análisi de la fase I del programa 2017 a raíz de las limitantes operativas de disponibilidad de equipos y personal para lo mismo. Se inció la toma de muestra de retención para 33 muestras con resultado no conforme en Fase 1. Y se ha encontrado resultado no conforme en 2 muestras de retención (Fase 2) a la cual se realizó alerta sanitaria, solicitud de recall, solicitud de llamado a revisión de oficio e inicio de proceso sancionatorio. Se analizó el total de las muestras de suplementos dietarios.
Para el programa vigencia 2018, se proyectó el análisis de 41 principios activos. A la fecha, se han tomado 390 muestras comerciales para análisis por el laboratorio del Invima. El proceso de autorización de laboratorios interesados en prestar sus servicios en análisis de medicamentos, quedó desuerto por cuanto se utilizaron los recursos propios del LPFOT y se han evaluado 56 muestras correspondientes a 9 principios activos.
</t>
    </r>
    <r>
      <rPr>
        <b/>
        <sz val="9"/>
        <rFont val="Arial"/>
        <family val="2"/>
      </rPr>
      <t xml:space="preserve">DIRECCIÓN DE COSMETICOS: </t>
    </r>
    <r>
      <rPr>
        <sz val="9"/>
        <rFont val="Arial"/>
        <family val="2"/>
      </rPr>
      <t xml:space="preserve">
Para el segundo semestre del año 2018, dentro de las actividades desarrolladas en el Proceso de Vigilancia Sanitaria, se planificaron 248  visitas de inspección para ejecución de la Dirección de Operaciones Sanitarias; Las visitas planificadas obedecieron en un 36,29% a la atención de denuncias y, 63,71% fueron originadas de oficio con base en la aplicación del modelo de IVC SOA, evaluación de productos con registro sanitario o notificación sanitaria, investigación de casos derivados de los programas especiales de demuestra la calidad, entre otros; en el año se entregaron 4 planes de visitas.
Los Programas Especiales como el programa Demuestra la Calidad permite el análisis de información que apoya la gestión de los riesgos sanitarios de productos que se encuentran en el mercado; para el año 2018 se tiene previsto el muestreo de: 
• Productos capilares tratamientos y rinses para el cabello, cantidad aproximada 20 lotes. Pruebas Microbiológicas, según Resolución 1482 de 2012. 
• Cosméticos para la piel, polvos sueltos o compactos, cantidad 5 lotes. Prueba Microbiológicas según Resolución 1482 de 2012 y Pruebas físico-químicas, consistente en monitoreo de contenido de Plomo. Cantidad de muestra requerida para el análisis 120 gramos.
• Jabones y detergentes líquidos, detergentes líquidos y lavavajillas, cantidad aproximada  20 lotes. Pruebas físico-químicas, consistente en monitoreo de contenido de Fósforo.
• Cosméticos para el aseo e higiene corporal, jabones en solución para el cuerpo, para la cara, limpiadores faciales, cantidad aproximada 20 lotes. Pruebas físico-químicas, determinación de fósforo.
Estos productos son muestreados con el fin de verificar el cumplimiento microbiológico y físico-químico acorde a las disposiciones normativas; en el segundo semestre han sido objeto de muestreo las ciudades de Florencia, Armenia y Bogotá, en el mes de Noviembre con las muestras tomadas se completa lo acordado con el laboratorio, Los Grupos de Trabajo Territorial de Cartagena, Villavicencio, Cali y Medellín también tomaron estos  muestre y los enviaron al laboratorio.
Derivado de las acciones de IVC, por comunicación del riesgo se ha emitido Cuatro alertas sanitarias sobre:
1. Los productos denominados: Mandragora, Rompesaraguey, Cuerno Siervo, Leche Mujer Amada, Kariaquito y 4 Ventas, presuntamente de Higiene Doméstica (Limpiadores de superficies), y, los productos denominados: Aceite mano de res, Aceite MYS, Aceite Verde, Gel Algas Marinas, Gel Caliente, Gel Frio, Sanación y Almizcle, presuntamente cosméticos. No. Identificación interno C-A-18-08-006 Derivado de la investigación adelantada por la Fiscalía General de la Nación y el Invima, los productos denominados: Mandragora; Rompesaraguey; Cuerno Siervo; Leche Mujer Amada; Kariaquito y 4 Ventas, presuntamente de Higiene Doméstica (Limpiadores de superficies); y, los productos denominados: Aceite mano de res; Aceite MYS; Aceite Verde; Gel Algas Marinas; Gel Caliente; Gel Frio; Sanación y Almizcle, presuntamente cosméticos, no cuentan con Notificación Sanitaria Obligatoria- NSO que permitan su comercialización en el territorio nacional de acuerdo con lo establecido en la Decisión 706 de 2008 para productos de higiene doméstica y Decisión 516 de 2002 para productos cosméticos. Los productos antes citados se consideran fraudulentos porque no cuentan con Notificación Sanitaria Obligatoria- NSO vigente y su venta en Colombia es ilegal. Es importante recordar que los productos sin registro sanitario o notificación sanitaria obligatoria pueden poner en riesgo la salud de quienes los utilizan.
2. Fuente de la alerta Visitas Inspección, vigilancia y control. Operativos. No. Identificación interno CA3108007 Derivado de la investigación adelantada por la Fiscalía General de la Nación y el Invima, se informa que los productos listados no cuentan con Notificaciones Sanitarias Obligatorias (NSO) válidas por lo que se consideran productos fraudulentos y su comercialización en Colombia se considera ilegal de acuerdo con lo establecido en la Decisión 516 de 2002: 
Productos fraudulentos y acciones contra la ilegalidad Invima – Fiscalía; Derivado de la investigación adelantada por la Fiscalía General de la Nación y el Invima, se informa que los productos listados en el Anexo 1 no cuentan con Notificaciones Sanitarias Obligatorias (NSO) válidas por lo que se consideran productos fraudulentos y su comercialización en Colombia se considera ilegal de acuerdo con lo establecido en la Decisión 516 de 2002. Producto Titular que aparece en etiquetas NSO que aparece en etiquetas Irregularidad.
    1 Concentrado de Extractos Naturales (Cannabis Sativa/Erythroxylum Coca), Laboratorios Brasil Labbrasil  NSOC63920-15CO - Información que reposa en los expedientes no coincide con lo encontrado en el mercado - Nombres indican ingredientes prohibidos - Fabricación y acondicionamiento en establecimiento no autorizado - Incumplimiento de requisitos de etiquetado - Responsable de la comercialización, Laboratorios Brasil Labbrasil, no se encontró en domicilio reportado.                                                                                                                       
</t>
    </r>
    <r>
      <rPr>
        <b/>
        <sz val="9"/>
        <rFont val="Arial"/>
        <family val="2"/>
      </rPr>
      <t>DIRECCIÓN DE DISPOSITIVOS MEDICOS Y OTRAS TECNOLOGÍAS</t>
    </r>
    <r>
      <rPr>
        <sz val="9"/>
        <rFont val="Arial"/>
        <family val="2"/>
      </rPr>
      <t xml:space="preserve">
CERTIFICACIONES
Durante el 2018, el universo de establecimientos certificados competencia de la Dirección de Dispositivos Médicos y Otras Tecnologías estuvo distribuidos así:
Dispositivos Médicos (2479 Importadores y 498 Fabricantes), Reactivos de Diagnóstico In Vitro (289 Importadores y 29 Fabricantes), 103 establecimientos de Salud Visual y Ocular y 96 Laboratorios de Tecnología Ortopédica, para un total de 3494. Adicionalmente, 19 Bancos de Tejidos, 5 Centros de Almacenamiento Temporal y 33 Bancos de Gametos y Embriones.
Durante el segundo semestre del año 2018 se realizaron 274 visitas con propósito de certificación, en las cuales se emitieron las siguientes certificaciones: 
3 Certificaciones para la apertura y funcionamiento de establecimientos que fabrican y adaptan Dispositivos Médicos sobre medida de tecnología ortopédica externa, 22 Certificaciones en Condiciones Sanitarias de Dispositivos Médicos, 1 Certificaciones en Condiciones Sanitarias de Reactivos de Diagnóstico In Vitro, 10 Certificaciones en Capacidad de Producción sobre Medida de Salud Visual y Ocular, 23 Certificaciones en Capacidad de Almacenamiento y Acondicionamiento de Reactivos de Diagnostico In Vitro, 165 Certificaciones en capacidad de almacenamiento y acondicionamiento de Dispositivos Médicos y 2 Certificaciones de Buenas Prácticas y Condiciones Sanitarias a Bancos de Tejidos y Médula Ósea.
PROGRAMAS ESPECIALES:
PROGRAMA NACIONAL DE TECNOVIGILANCIA: 
Gestión de reportes: Durante el segundo semestre del año 2018, se gestionaron en el Programa Nacional de Tecnovigilancia un total de 6468 reportes asociados al uso de Dispositivos Médicos, de los cuales el 8.83% son eventos adversos serios, el 21.28% eventos adversos no serios, el 3.68% incidentes adversos serios, y el 66.19% corresponden a incidentes adversos no serios.
Gestión de Alertas Sanitarias: Informes de Seguridad y Recall: Durante el segundo semestre del año 2018, aplicaron un total de 12 Alertas Sanitarias, las cuales estuvieron distribuidas así:  3 de Equipos Biomédicos y 9 de Dispositivos Médicos, 104 Informes de Seguridad, los cuales estuvieron distribuidos así: 41 para Dispositivos Médicos y 63 para Equipos Biomédicos de Tecnología Controlada y 48 Recall, los cuales estuvieron distribuidos así: 43 para Dispositivos Médicos y 5 para Equipos Biomédicos.
Red Nacional de Tecnovigilancia: Durante el segundo semestre del año 2018, se inscribieron a la Red Nacional de Tecnovigilancia un total de 3392. El porcentaje de inscripción por tipo de actor fue el siguiente: Instituciones Prestadoras de Servicios de Salud el 50.23%, Profesionales de Salud Independientes el 33.54%, Importadores el 5.24%, Fabricantes el 0.97%, otros el 9.96%.
PROGRAMA NACIONAL DE REACTIVOVIGILANCIA: 
Gestión de Efectos Indeseados: Durante el segundo semestre del año 2018, se gestionaron un total de 162 reportes, específicamente relacionadas con el uso de los reactivos de diagnóstico en torno a falsos positivos  y falsos negativos de HIV, HTLV, VHC, pruebas de embarazo , causas relacionadas a error de uso, problemas en el transporte y almacenamiento, contaminación y fabricación adicionalmente se presentaron  eventos adversos relacionados con falsos positivos de pruebas rápidas para HIV, Virus de la Hepatitis C y Sífilis.
Gestión de Alertas Sanitarias, Informes de Seguridad y Recall: Durante el segundo semestre del año 2018, y como resultado del monitoreo diario en agencias sanitarias internacionales de referencia, se evidenció que a Colombia aplicaron un total de 2 alertas, 26 informes de seguridad y 23 recalls. 
Red Nacional de Reactivovigilancia: Durante el segundo semestre del año 2018, se gestionaron 876 inscripciones a la Red Nacional de Reactivovigilancia.
PROGRAMA DEMUESTRA LA CALIDAD: 
Para el segundo semestre del año 2018, el número de muestras a tomar en el Programa es de 40, las cuales se encuentran distribuidas en los siguientes dispositivos médicos: Jeringas (9 muestras), Sondas (7 muestras), Equipos de macrogoteo (10 muestras), Preservativos (14 muestras). En el segundo semestre se realizaron 48 análisis de las muestras por cuanto la duración de algunos análisis hace que no finalicen en el mismo semestre en el que se iniciaron.
La priorización de muestreo de los registros sanitarios se realizó de manera conjunta con la Unidad de Riesgos y la Dirección de Dispositivos Médicos teniendo en cuenta las siguientes variables: Registros sanitarios vigentes, Reportes de eventos e incidentes adversos relacionados con defectos de calidad del dispositivo médico y Resultados de análisis no conformes de años anteriores.
A diciembre 30 de 2018 se tienen ya analizadas y con resultados entregados 92 muestras, de las 94 que se tienen programadas para todo el año 2018, de las cuales 8 de ellas arrojaron resultados no conformes para los dispositivos médicos: guantes, jeringas y condones. De las dos muestras restantes se tendrán resultados la segunda semana de enero.
</t>
    </r>
    <r>
      <rPr>
        <b/>
        <sz val="9"/>
        <color theme="1"/>
        <rFont val="Arial"/>
        <family val="2"/>
      </rPr>
      <t/>
    </r>
  </si>
  <si>
    <t xml:space="preserve">Durante en el segundo semestre de  2018, se realizaron las siguientes actividades con el objetivo de mejorar la capacidad de diagnóstico de los Laboratorios de Salud Pública a nivel nacional y territorial:
- Se realizaron 41 asistencias técnicas en donde se realizó la aplicación y seguimiento de los estándares de calidad a los laboratorios de control de calidad  ubicados dentro de plantas de alimentos y Laboratorios de Salud Pública para las áreas de alimentos y medicamentos;  resolución de dudas técnicas, de calidad y manejo de epi info.
-  Se realizaron  8 capacitaciones a los Laboratorio Salud Publica entre los que se encuentra el 8º.Taller para el fortalecimiento técnico científico de los Laboratorios de Salud Pública de la Red Nacional, en donde se trataron temas de gran importancia como el Estado actual de los LSP después de la aplicación de los Estándares de Calidad, validación de métodos para productos farmacéuticos en productos a base de cannabis, resolución de dudas en relación al proceso de autorización a terceros, experiencia de los LSP acreditados, Interpretación de certificados de calibración (medios isotérmicos, masas y volumen) y cambios en la nueva versión de NTC/ISO IEC 17025.  Adicionalmente el Laboratorio Fisicoquímico de Alimentos y Bebidas realizó entrenamientos en las metodologías analíticas para el análisis en derivados cárnicos, conforme a solicitudes de algunos LSP. Así mismo, el Laboratorio de Microbiología de Alimentos y Bebidas realizo capacitación en Recuentos microbiológicos y en la Detección de Listeria monocytogenes.
- Se aplicaron diez (10) Interlaboratorios para los Laboratorios de Salud Pública entre los cuales se encuentran: Determinación de Conservantes, Microbiología de alimentos rondas MC 16 y MC 17, Parámetros nutricionales en queso, Grado alcolimetrico y metanol en whisky, Parámetros nutricionales  en Leche en Polvo y Leche UHT, entre otros.
El análisis de muestras permite determinar la calidad de los productos competencia del Invima, lo cual se constituye en un insumo para ejercer las funciones de vigilancia y control aplicando las  medidas sanitarias definidas para este propósito, así mismo con los resultados de los laboratorios del Invima se protege la salud de los Colombianos, en el segundo semestre del año 2018 se procesaron cerca de 7349 muestras de productos competencia del Invima, que corresponden a cerca de 60,000 análisis realizados.
En este sentido y para ampliar la cobertura  analítica de los laboratorios del Invima se implementaron y/o estandarizaron durante el segundo semestre del año 11 nuevas metodologías analiticas  en los laboratorios de Fisicoquimico de alimentos, Fisicoquimico de  productos farmacéuticos y Laboratorio de Organismos Geneticamente Modificados (OGM),  Dispositivos Médicos y Otras Tecnologias, Productos Biológicos adicionalmente, Microbiología de Alimentoos, adicionalmente se validaron y/o verificaron 14 metodologías analiticas.
- Los laboratorios del Invima participaron en el segundo semestre del año en 74 ensayos  interlaboratorios.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</si>
</sst>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31"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
      <b/>
      <sz val="9"/>
      <color theme="0"/>
      <name val="Arial"/>
      <family val="2"/>
    </font>
    <font>
      <b/>
      <sz val="9"/>
      <color theme="1"/>
      <name val="Arial"/>
      <family val="2"/>
    </font>
    <font>
      <b/>
      <sz val="8"/>
      <color theme="0"/>
      <name val="Arial"/>
      <family val="2"/>
    </font>
    <font>
      <sz val="8"/>
      <color theme="1"/>
      <name val="Arial"/>
      <family val="2"/>
    </font>
    <font>
      <sz val="11"/>
      <color theme="1"/>
      <name val="Arial"/>
      <family val="2"/>
    </font>
    <font>
      <sz val="10"/>
      <color theme="1"/>
      <name val="Arial"/>
      <family val="2"/>
    </font>
    <font>
      <b/>
      <sz val="11"/>
      <color theme="1"/>
      <name val="Arial"/>
      <family val="2"/>
    </font>
    <font>
      <sz val="11"/>
      <color rgb="FF000000"/>
      <name val="Calibri"/>
      <family val="2"/>
      <scheme val="minor"/>
    </font>
    <font>
      <b/>
      <sz val="16"/>
      <color theme="1"/>
      <name val="Arial"/>
      <family val="2"/>
    </font>
    <font>
      <sz val="8"/>
      <name val="Arial Narrow"/>
      <family val="2"/>
    </font>
    <font>
      <sz val="8"/>
      <name val="Arial"/>
      <family val="2"/>
    </font>
    <font>
      <sz val="9"/>
      <color theme="1"/>
      <name val="Calibri"/>
      <family val="2"/>
      <scheme val="minor"/>
    </font>
    <font>
      <sz val="12"/>
      <color theme="0"/>
      <name val="Arial"/>
      <family val="2"/>
    </font>
    <font>
      <b/>
      <sz val="12"/>
      <color theme="0"/>
      <name val="Arial"/>
      <family val="2"/>
    </font>
    <font>
      <sz val="14"/>
      <color theme="1"/>
      <name val="Arial"/>
      <family val="2"/>
    </font>
    <font>
      <b/>
      <sz val="14"/>
      <color theme="1"/>
      <name val="Arial"/>
      <family val="2"/>
    </font>
    <font>
      <b/>
      <sz val="22"/>
      <color theme="0"/>
      <name val="Arial"/>
      <family val="2"/>
    </font>
    <font>
      <sz val="10"/>
      <name val="Arial"/>
      <family val="2"/>
    </font>
    <font>
      <sz val="10"/>
      <name val="Arial"/>
      <family val="2"/>
    </font>
    <font>
      <b/>
      <sz val="14"/>
      <color theme="0"/>
      <name val="Arial"/>
      <family val="2"/>
    </font>
    <font>
      <b/>
      <sz val="10"/>
      <color theme="0"/>
      <name val="Arial"/>
      <family val="2"/>
    </font>
    <font>
      <sz val="7"/>
      <color theme="1"/>
      <name val="Arial"/>
      <family val="2"/>
    </font>
    <font>
      <b/>
      <sz val="7"/>
      <color theme="1"/>
      <name val="Arial"/>
      <family val="2"/>
    </font>
    <font>
      <b/>
      <sz val="7"/>
      <color rgb="FFFF0000"/>
      <name val="Arial"/>
      <family val="2"/>
    </font>
    <font>
      <sz val="9"/>
      <name val="Arial"/>
      <family val="2"/>
    </font>
    <font>
      <sz val="7"/>
      <name val="Arial"/>
      <family val="2"/>
    </font>
    <font>
      <b/>
      <sz val="9"/>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xf numFmtId="164" fontId="22" fillId="0" borderId="0" applyFont="0" applyFill="0" applyBorder="0" applyAlignment="0" applyProtection="0"/>
    <xf numFmtId="9" fontId="22" fillId="0" borderId="0" applyFont="0" applyFill="0" applyBorder="0" applyAlignment="0" applyProtection="0"/>
  </cellStyleXfs>
  <cellXfs count="166">
    <xf numFmtId="0" fontId="0" fillId="0" borderId="0" xfId="0"/>
    <xf numFmtId="0" fontId="7" fillId="0" borderId="3" xfId="0" applyFont="1" applyBorder="1" applyAlignment="1">
      <alignment vertical="center" wrapText="1"/>
    </xf>
    <xf numFmtId="165" fontId="7" fillId="0" borderId="3" xfId="2" applyNumberFormat="1" applyFont="1" applyBorder="1" applyAlignment="1">
      <alignment vertical="center"/>
    </xf>
    <xf numFmtId="0" fontId="5" fillId="3" borderId="3" xfId="0" applyFont="1" applyFill="1" applyBorder="1" applyAlignment="1">
      <alignment vertical="center" wrapText="1"/>
    </xf>
    <xf numFmtId="0" fontId="3" fillId="4" borderId="3" xfId="0" applyFont="1" applyFill="1" applyBorder="1" applyAlignment="1">
      <alignment vertical="center" wrapText="1"/>
    </xf>
    <xf numFmtId="0" fontId="2" fillId="2"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7" fillId="0" borderId="0" xfId="0" applyFont="1" applyAlignment="1">
      <alignment wrapText="1"/>
    </xf>
    <xf numFmtId="0" fontId="7" fillId="0" borderId="3" xfId="0" applyFont="1" applyBorder="1" applyAlignment="1">
      <alignmen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4" borderId="3" xfId="2" applyNumberFormat="1" applyFont="1" applyFill="1" applyBorder="1" applyAlignment="1">
      <alignment vertical="center" wrapText="1"/>
    </xf>
    <xf numFmtId="0" fontId="3" fillId="4" borderId="3"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166" fontId="7" fillId="4" borderId="3" xfId="1" applyNumberFormat="1" applyFont="1" applyFill="1" applyBorder="1" applyAlignment="1">
      <alignment vertical="center" wrapText="1"/>
    </xf>
    <xf numFmtId="0" fontId="6" fillId="5" borderId="3" xfId="0" applyFont="1" applyFill="1" applyBorder="1" applyAlignment="1">
      <alignment horizontal="center" vertical="center" wrapText="1"/>
    </xf>
    <xf numFmtId="0" fontId="12"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vertical="center" wrapText="1"/>
    </xf>
    <xf numFmtId="0" fontId="13" fillId="0" borderId="3" xfId="0" applyFont="1" applyFill="1" applyBorder="1" applyAlignment="1" applyProtection="1">
      <alignment horizontal="left"/>
    </xf>
    <xf numFmtId="0" fontId="14" fillId="0" borderId="4" xfId="0" applyFont="1" applyFill="1" applyBorder="1" applyAlignment="1" applyProtection="1">
      <alignment horizontal="center" vertical="center"/>
    </xf>
    <xf numFmtId="0" fontId="15" fillId="0" borderId="3" xfId="0" applyFont="1" applyBorder="1" applyAlignment="1">
      <alignment vertical="center" wrapText="1"/>
    </xf>
    <xf numFmtId="0" fontId="7" fillId="0" borderId="0" xfId="0" applyFont="1"/>
    <xf numFmtId="166" fontId="3" fillId="4" borderId="3" xfId="1" applyNumberFormat="1" applyFont="1" applyFill="1" applyBorder="1" applyAlignment="1">
      <alignment vertical="center" wrapText="1"/>
    </xf>
    <xf numFmtId="165" fontId="3" fillId="4" borderId="3" xfId="2" applyNumberFormat="1" applyFont="1" applyFill="1" applyBorder="1" applyAlignment="1">
      <alignment horizontal="center" vertical="center" wrapText="1"/>
    </xf>
    <xf numFmtId="9" fontId="3" fillId="4" borderId="3" xfId="2" applyNumberFormat="1" applyFont="1" applyFill="1" applyBorder="1" applyAlignment="1">
      <alignment horizontal="center" vertical="center" wrapText="1"/>
    </xf>
    <xf numFmtId="0" fontId="0" fillId="3" borderId="3" xfId="0" applyFill="1" applyBorder="1"/>
    <xf numFmtId="166" fontId="7" fillId="0" borderId="3" xfId="1" applyNumberFormat="1" applyFont="1" applyBorder="1" applyAlignment="1">
      <alignment vertical="center"/>
    </xf>
    <xf numFmtId="167" fontId="7" fillId="0" borderId="3" xfId="1" applyNumberFormat="1" applyFont="1" applyBorder="1" applyAlignment="1">
      <alignment vertical="center"/>
    </xf>
    <xf numFmtId="164" fontId="7" fillId="0" borderId="3" xfId="1" applyFont="1" applyBorder="1" applyAlignment="1">
      <alignment vertical="center"/>
    </xf>
    <xf numFmtId="9" fontId="7" fillId="0" borderId="3" xfId="2" applyNumberFormat="1" applyFont="1" applyBorder="1" applyAlignment="1">
      <alignment vertical="center"/>
    </xf>
    <xf numFmtId="0" fontId="9" fillId="0" borderId="3" xfId="0" applyFont="1" applyBorder="1" applyAlignment="1">
      <alignment vertical="center" wrapText="1"/>
    </xf>
    <xf numFmtId="0" fontId="9" fillId="0" borderId="9" xfId="0" applyFont="1" applyBorder="1" applyAlignment="1">
      <alignment vertical="center"/>
    </xf>
    <xf numFmtId="0" fontId="7" fillId="0" borderId="3" xfId="0" applyFont="1" applyBorder="1" applyAlignment="1">
      <alignment horizontal="center" vertical="center" wrapText="1"/>
    </xf>
    <xf numFmtId="0" fontId="3" fillId="4" borderId="7" xfId="0" applyFont="1" applyFill="1" applyBorder="1" applyAlignment="1">
      <alignment vertical="center" wrapText="1"/>
    </xf>
    <xf numFmtId="0" fontId="3" fillId="7"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0" borderId="0" xfId="0" applyFont="1" applyAlignment="1" applyProtection="1">
      <alignment vertical="center"/>
    </xf>
    <xf numFmtId="0" fontId="9" fillId="0" borderId="9" xfId="0" applyFont="1" applyBorder="1" applyAlignment="1" applyProtection="1">
      <alignment vertical="center"/>
    </xf>
    <xf numFmtId="0" fontId="9" fillId="0" borderId="0" xfId="0" applyFont="1" applyAlignment="1" applyProtection="1">
      <alignment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165" fontId="7" fillId="0" borderId="3" xfId="2" applyNumberFormat="1" applyFont="1" applyBorder="1" applyAlignment="1" applyProtection="1">
      <alignment vertical="center"/>
    </xf>
    <xf numFmtId="166" fontId="7" fillId="0" borderId="3" xfId="1" applyNumberFormat="1" applyFont="1" applyBorder="1" applyAlignment="1" applyProtection="1">
      <alignment vertical="center"/>
    </xf>
    <xf numFmtId="167" fontId="7" fillId="0" borderId="3" xfId="1" applyNumberFormat="1" applyFont="1" applyBorder="1" applyAlignment="1" applyProtection="1">
      <alignment vertical="center"/>
    </xf>
    <xf numFmtId="164" fontId="7" fillId="0" borderId="3" xfId="1" applyFont="1" applyBorder="1" applyAlignment="1" applyProtection="1">
      <alignment vertical="center"/>
    </xf>
    <xf numFmtId="0" fontId="3" fillId="0" borderId="3" xfId="0" applyFont="1" applyBorder="1" applyAlignment="1" applyProtection="1">
      <alignment vertical="center" wrapText="1"/>
      <protection locked="0"/>
    </xf>
    <xf numFmtId="9" fontId="7" fillId="0" borderId="3" xfId="2" applyNumberFormat="1"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0" fontId="4" fillId="2" borderId="3" xfId="0" applyFont="1" applyFill="1" applyBorder="1" applyAlignment="1" applyProtection="1">
      <alignment horizontal="center" vertical="center" wrapText="1"/>
    </xf>
    <xf numFmtId="9" fontId="7" fillId="0" borderId="3" xfId="2" applyFont="1" applyBorder="1" applyAlignment="1" applyProtection="1">
      <alignment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9" fillId="0" borderId="0" xfId="0" applyFont="1" applyFill="1" applyAlignment="1" applyProtection="1">
      <alignment vertical="center"/>
    </xf>
    <xf numFmtId="0" fontId="9" fillId="0" borderId="0" xfId="0" applyFont="1" applyFill="1" applyBorder="1" applyAlignment="1" applyProtection="1">
      <alignment vertical="center" wrapText="1"/>
    </xf>
    <xf numFmtId="0" fontId="4" fillId="0" borderId="3" xfId="0" applyFont="1" applyFill="1" applyBorder="1" applyAlignment="1" applyProtection="1">
      <alignment horizontal="center" vertical="center" wrapText="1"/>
    </xf>
    <xf numFmtId="0" fontId="7" fillId="0" borderId="3" xfId="0" applyFont="1" applyFill="1" applyBorder="1" applyAlignment="1" applyProtection="1">
      <alignment vertical="center" wrapText="1"/>
    </xf>
    <xf numFmtId="0" fontId="7" fillId="0" borderId="5" xfId="0" applyFont="1" applyBorder="1" applyAlignment="1" applyProtection="1">
      <alignment horizontal="left" vertical="center" wrapText="1"/>
    </xf>
    <xf numFmtId="165" fontId="7" fillId="0" borderId="5" xfId="2" applyNumberFormat="1" applyFont="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165" fontId="7" fillId="0" borderId="0" xfId="2" applyNumberFormat="1" applyFont="1" applyBorder="1" applyAlignment="1" applyProtection="1">
      <alignment vertical="center"/>
    </xf>
    <xf numFmtId="166" fontId="7" fillId="0" borderId="0" xfId="1" applyNumberFormat="1" applyFont="1" applyBorder="1" applyAlignment="1" applyProtection="1">
      <alignment vertical="center"/>
    </xf>
    <xf numFmtId="164" fontId="7" fillId="0" borderId="0" xfId="1" applyFont="1" applyBorder="1" applyAlignment="1" applyProtection="1">
      <alignment vertical="center"/>
    </xf>
    <xf numFmtId="0" fontId="9" fillId="0" borderId="22" xfId="0" applyFont="1" applyBorder="1" applyAlignment="1" applyProtection="1">
      <alignment vertical="center"/>
    </xf>
    <xf numFmtId="0" fontId="9" fillId="0" borderId="23" xfId="0" applyFont="1" applyBorder="1" applyAlignment="1" applyProtection="1">
      <alignment vertical="center"/>
    </xf>
    <xf numFmtId="0" fontId="9" fillId="0" borderId="3" xfId="0" applyFont="1" applyBorder="1" applyAlignment="1" applyProtection="1">
      <alignment vertical="center"/>
    </xf>
    <xf numFmtId="0" fontId="7" fillId="8" borderId="3" xfId="0" applyFont="1" applyFill="1" applyBorder="1" applyAlignment="1" applyProtection="1">
      <alignment horizontal="center" vertical="center" wrapText="1"/>
    </xf>
    <xf numFmtId="0" fontId="7" fillId="8" borderId="3" xfId="0" applyFont="1" applyFill="1" applyBorder="1" applyAlignment="1" applyProtection="1">
      <alignment vertical="center" wrapText="1"/>
    </xf>
    <xf numFmtId="165" fontId="7" fillId="0" borderId="3" xfId="2" applyNumberFormat="1" applyFont="1" applyBorder="1" applyAlignment="1" applyProtection="1">
      <alignment horizontal="center" vertical="center"/>
    </xf>
    <xf numFmtId="166" fontId="7" fillId="0" borderId="24" xfId="1" applyNumberFormat="1" applyFont="1" applyBorder="1" applyAlignment="1" applyProtection="1">
      <alignment vertical="center"/>
    </xf>
    <xf numFmtId="165" fontId="7" fillId="0" borderId="24" xfId="2" applyNumberFormat="1" applyFont="1" applyBorder="1" applyAlignment="1" applyProtection="1">
      <alignment vertical="center"/>
    </xf>
    <xf numFmtId="167" fontId="7" fillId="0" borderId="24" xfId="1" applyNumberFormat="1" applyFont="1" applyBorder="1" applyAlignment="1" applyProtection="1">
      <alignment vertical="center"/>
    </xf>
    <xf numFmtId="0" fontId="3" fillId="0" borderId="24" xfId="0" applyFont="1" applyBorder="1" applyAlignment="1" applyProtection="1">
      <alignment horizontal="left" vertical="center" wrapText="1"/>
      <protection locked="0"/>
    </xf>
    <xf numFmtId="164" fontId="7" fillId="0" borderId="24" xfId="1" applyFont="1" applyBorder="1" applyAlignment="1" applyProtection="1">
      <alignment vertical="center"/>
    </xf>
    <xf numFmtId="0" fontId="3" fillId="0" borderId="24" xfId="0" applyFont="1" applyBorder="1" applyAlignment="1" applyProtection="1">
      <alignment vertical="center" wrapText="1"/>
      <protection locked="0"/>
    </xf>
    <xf numFmtId="165" fontId="7" fillId="0" borderId="3" xfId="2" applyNumberFormat="1" applyFont="1" applyFill="1" applyBorder="1" applyAlignment="1" applyProtection="1">
      <alignment horizontal="center" vertical="center"/>
    </xf>
    <xf numFmtId="165" fontId="7" fillId="0" borderId="3" xfId="2" applyNumberFormat="1" applyFont="1" applyBorder="1" applyAlignment="1" applyProtection="1">
      <alignment vertical="center" wrapText="1"/>
    </xf>
    <xf numFmtId="165" fontId="7" fillId="0" borderId="3" xfId="2" applyNumberFormat="1" applyFont="1" applyBorder="1" applyAlignment="1" applyProtection="1">
      <alignment horizontal="center" vertical="center" wrapText="1"/>
    </xf>
    <xf numFmtId="165" fontId="7" fillId="4" borderId="3" xfId="2" applyNumberFormat="1" applyFont="1" applyFill="1" applyBorder="1" applyAlignment="1" applyProtection="1">
      <alignment horizontal="left" vertical="center" wrapText="1"/>
    </xf>
    <xf numFmtId="0" fontId="3" fillId="4" borderId="3" xfId="0" applyFont="1" applyFill="1" applyBorder="1" applyAlignment="1" applyProtection="1">
      <alignment vertical="center" wrapText="1"/>
      <protection locked="0"/>
    </xf>
    <xf numFmtId="0" fontId="7" fillId="4" borderId="3" xfId="0" applyFont="1" applyFill="1" applyBorder="1" applyAlignment="1" applyProtection="1">
      <alignment vertical="center" wrapText="1"/>
      <protection locked="0"/>
    </xf>
    <xf numFmtId="0" fontId="25" fillId="4" borderId="3" xfId="0" applyFont="1" applyFill="1" applyBorder="1" applyAlignment="1" applyProtection="1">
      <alignment horizontal="left" vertical="center" wrapText="1"/>
      <protection locked="0"/>
    </xf>
    <xf numFmtId="0" fontId="25" fillId="4" borderId="3" xfId="0" applyFont="1" applyFill="1" applyBorder="1" applyAlignment="1" applyProtection="1">
      <alignment vertical="center" wrapText="1"/>
      <protection locked="0"/>
    </xf>
    <xf numFmtId="0" fontId="3" fillId="4" borderId="3" xfId="0" applyFont="1" applyFill="1" applyBorder="1" applyAlignment="1" applyProtection="1">
      <alignment horizontal="center" vertical="center" wrapText="1"/>
      <protection locked="0"/>
    </xf>
    <xf numFmtId="0" fontId="14" fillId="4" borderId="3" xfId="0" applyFont="1" applyFill="1" applyBorder="1" applyAlignment="1" applyProtection="1">
      <alignment vertical="center" wrapText="1"/>
      <protection locked="0"/>
    </xf>
    <xf numFmtId="0" fontId="7" fillId="9" borderId="3" xfId="0" applyFont="1" applyFill="1" applyBorder="1" applyAlignment="1" applyProtection="1">
      <alignment vertical="center" wrapText="1"/>
      <protection locked="0"/>
    </xf>
    <xf numFmtId="0" fontId="25" fillId="9" borderId="3" xfId="0" applyFont="1" applyFill="1" applyBorder="1" applyAlignment="1" applyProtection="1">
      <alignment vertical="center" wrapText="1"/>
      <protection locked="0"/>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20" fillId="6" borderId="0" xfId="0" applyFont="1" applyFill="1" applyAlignment="1" applyProtection="1">
      <alignment horizontal="center" vertical="center" wrapText="1"/>
    </xf>
    <xf numFmtId="0" fontId="20" fillId="6" borderId="0" xfId="0" applyFont="1" applyFill="1" applyAlignment="1" applyProtection="1">
      <alignment horizontal="center" vertical="center"/>
    </xf>
    <xf numFmtId="0" fontId="16" fillId="6" borderId="10" xfId="0" applyFont="1" applyFill="1" applyBorder="1" applyAlignment="1" applyProtection="1">
      <alignment vertical="center" wrapText="1"/>
    </xf>
    <xf numFmtId="0" fontId="23" fillId="6" borderId="0" xfId="0" applyFont="1" applyFill="1" applyAlignment="1" applyProtection="1">
      <alignment horizontal="center" vertical="center" wrapText="1"/>
      <protection locked="0"/>
    </xf>
    <xf numFmtId="0" fontId="24" fillId="6" borderId="0" xfId="0" applyFont="1" applyFill="1" applyAlignment="1" applyProtection="1">
      <alignment horizontal="center" vertical="center"/>
    </xf>
    <xf numFmtId="165" fontId="7" fillId="4" borderId="5" xfId="2" applyNumberFormat="1" applyFont="1" applyFill="1" applyBorder="1" applyAlignment="1" applyProtection="1">
      <alignment horizontal="center" vertical="center" wrapText="1"/>
    </xf>
    <xf numFmtId="165" fontId="7" fillId="4" borderId="7" xfId="2" applyNumberFormat="1" applyFont="1" applyFill="1" applyBorder="1" applyAlignment="1" applyProtection="1">
      <alignment horizontal="center" vertical="center" wrapText="1"/>
    </xf>
    <xf numFmtId="165" fontId="7" fillId="4" borderId="11" xfId="2" applyNumberFormat="1" applyFont="1" applyFill="1" applyBorder="1" applyAlignment="1" applyProtection="1">
      <alignment horizontal="center" vertical="center" wrapText="1"/>
    </xf>
    <xf numFmtId="165" fontId="7" fillId="0" borderId="5" xfId="2" applyNumberFormat="1" applyFont="1" applyBorder="1" applyAlignment="1" applyProtection="1">
      <alignment horizontal="center" vertical="center"/>
    </xf>
    <xf numFmtId="165" fontId="7" fillId="0" borderId="7" xfId="2" applyNumberFormat="1" applyFont="1" applyBorder="1" applyAlignment="1" applyProtection="1">
      <alignment horizontal="center" vertical="center"/>
    </xf>
    <xf numFmtId="165" fontId="7" fillId="0" borderId="11" xfId="2" applyNumberFormat="1" applyFont="1" applyBorder="1" applyAlignment="1" applyProtection="1">
      <alignment horizontal="center" vertical="center"/>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11"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8" borderId="5"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8" borderId="11"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7" fillId="8" borderId="3" xfId="0" applyFont="1" applyFill="1" applyBorder="1" applyAlignment="1" applyProtection="1">
      <alignment vertical="center" wrapText="1"/>
    </xf>
    <xf numFmtId="0" fontId="16" fillId="6" borderId="21" xfId="0" applyFont="1" applyFill="1" applyBorder="1" applyAlignment="1" applyProtection="1">
      <alignment vertical="center" wrapText="1"/>
    </xf>
    <xf numFmtId="0" fontId="16" fillId="6" borderId="0" xfId="0" applyFont="1" applyFill="1" applyBorder="1" applyAlignment="1" applyProtection="1">
      <alignment vertical="center" wrapText="1"/>
    </xf>
    <xf numFmtId="0" fontId="16" fillId="6" borderId="3" xfId="0" applyFont="1" applyFill="1" applyBorder="1" applyAlignment="1" applyProtection="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3"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16" fillId="6" borderId="10" xfId="0" applyFont="1" applyFill="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cellXfs>
  <cellStyles count="7">
    <cellStyle name="Millares" xfId="1" builtinId="3"/>
    <cellStyle name="Millares 2" xfId="5"/>
    <cellStyle name="Normal" xfId="0" builtinId="0"/>
    <cellStyle name="Normal 2" xfId="4"/>
    <cellStyle name="Normal 3" xfId="3"/>
    <cellStyle name="Porcentaje" xfId="2"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1" Type="http://schemas.openxmlformats.org/officeDocument/2006/relationships/hyperlink" Target="#GENERAL!A1"/></Relationships>
</file>

<file path=xl/drawings/_rels/drawing3.xml.rels><?xml version="1.0" encoding="UTF-8" standalone="yes"?>
<Relationships xmlns="http://schemas.openxmlformats.org/package/2006/relationships"><Relationship Id="rId1" Type="http://schemas.openxmlformats.org/officeDocument/2006/relationships/hyperlink" Target="#GENERAL!A1"/></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NER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a:extLst>
            <a:ext uri="{FF2B5EF4-FFF2-40B4-BE49-F238E27FC236}">
              <a16:creationId xmlns:a16="http://schemas.microsoft.com/office/drawing/2014/main" xmlns="" id="{00000000-0008-0000-0000-000002000000}"/>
            </a:ext>
          </a:extLst>
        </xdr:cNvPr>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8" name="Rectángulo redondeado 7">
          <a:extLst>
            <a:ext uri="{FF2B5EF4-FFF2-40B4-BE49-F238E27FC236}">
              <a16:creationId xmlns:a16="http://schemas.microsoft.com/office/drawing/2014/main" xmlns="" id="{00000000-0008-0000-0000-000008000000}"/>
            </a:ext>
          </a:extLst>
        </xdr:cNvPr>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00000000-0008-0000-0000-000003000000}"/>
            </a:ext>
          </a:extLst>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xmlns="" id="{00000000-0008-0000-0000-000006000000}"/>
            </a:ext>
          </a:extLst>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7" name="Rectángulo redondeado 6">
          <a:hlinkClick xmlns:r="http://schemas.openxmlformats.org/officeDocument/2006/relationships" r:id="rId3"/>
          <a:extLst>
            <a:ext uri="{FF2B5EF4-FFF2-40B4-BE49-F238E27FC236}">
              <a16:creationId xmlns:a16="http://schemas.microsoft.com/office/drawing/2014/main" xmlns="" id="{00000000-0008-0000-0000-000007000000}"/>
            </a:ext>
          </a:extLst>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xmlns="" id="{00000000-0008-0000-0000-000009000000}"/>
            </a:ext>
          </a:extLst>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10" name="Rectángulo redondeado 9">
          <a:hlinkClick xmlns:r="http://schemas.openxmlformats.org/officeDocument/2006/relationships" r:id="rId5"/>
          <a:extLst>
            <a:ext uri="{FF2B5EF4-FFF2-40B4-BE49-F238E27FC236}">
              <a16:creationId xmlns:a16="http://schemas.microsoft.com/office/drawing/2014/main" xmlns="" id="{00000000-0008-0000-0000-00000A000000}"/>
            </a:ext>
          </a:extLst>
        </xdr:cNvPr>
        <xdr:cNvSpPr/>
      </xdr:nvSpPr>
      <xdr:spPr>
        <a:xfrm>
          <a:off x="9144000" y="401002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5" name="Conector recto 4">
          <a:extLst>
            <a:ext uri="{FF2B5EF4-FFF2-40B4-BE49-F238E27FC236}">
              <a16:creationId xmlns:a16="http://schemas.microsoft.com/office/drawing/2014/main" xmlns="" id="{00000000-0008-0000-0000-000005000000}"/>
            </a:ext>
          </a:extLst>
        </xdr:cNvPr>
        <xdr:cNvCxnSpPr/>
      </xdr:nvCxnSpPr>
      <xdr:spPr>
        <a:xfrm>
          <a:off x="8839200" y="1571625"/>
          <a:ext cx="0" cy="2714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2" name="Conector recto de flecha 11">
          <a:extLst>
            <a:ext uri="{FF2B5EF4-FFF2-40B4-BE49-F238E27FC236}">
              <a16:creationId xmlns:a16="http://schemas.microsoft.com/office/drawing/2014/main" xmlns="" id="{00000000-0008-0000-0000-00000C000000}"/>
            </a:ext>
          </a:extLst>
        </xdr:cNvPr>
        <xdr:cNvCxnSpPr>
          <a:endCxn id="3"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8" name="Conector recto de flecha 17">
          <a:extLst>
            <a:ext uri="{FF2B5EF4-FFF2-40B4-BE49-F238E27FC236}">
              <a16:creationId xmlns:a16="http://schemas.microsoft.com/office/drawing/2014/main" xmlns="" id="{00000000-0008-0000-0000-000012000000}"/>
            </a:ext>
          </a:extLst>
        </xdr:cNvPr>
        <xdr:cNvCxnSpPr>
          <a:endCxn id="10" idx="1"/>
        </xdr:cNvCxnSpPr>
      </xdr:nvCxnSpPr>
      <xdr:spPr>
        <a:xfrm>
          <a:off x="8839200" y="4286250"/>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20" name="Conector recto de flecha 19">
          <a:extLst>
            <a:ext uri="{FF2B5EF4-FFF2-40B4-BE49-F238E27FC236}">
              <a16:creationId xmlns:a16="http://schemas.microsoft.com/office/drawing/2014/main" xmlns="" id="{00000000-0008-0000-0000-000014000000}"/>
            </a:ext>
          </a:extLst>
        </xdr:cNvPr>
        <xdr:cNvCxnSpPr>
          <a:endCxn id="6"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22" name="Conector recto de flecha 21">
          <a:extLst>
            <a:ext uri="{FF2B5EF4-FFF2-40B4-BE49-F238E27FC236}">
              <a16:creationId xmlns:a16="http://schemas.microsoft.com/office/drawing/2014/main" xmlns="" id="{00000000-0008-0000-0000-000016000000}"/>
            </a:ext>
          </a:extLst>
        </xdr:cNvPr>
        <xdr:cNvCxnSpPr>
          <a:endCxn id="7"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24" name="Conector recto de flecha 23">
          <a:extLst>
            <a:ext uri="{FF2B5EF4-FFF2-40B4-BE49-F238E27FC236}">
              <a16:creationId xmlns:a16="http://schemas.microsoft.com/office/drawing/2014/main" xmlns="" id="{00000000-0008-0000-0000-000018000000}"/>
            </a:ext>
          </a:extLst>
        </xdr:cNvPr>
        <xdr:cNvCxnSpPr>
          <a:endCxn id="9"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26" name="Conector recto de flecha 25">
          <a:extLst>
            <a:ext uri="{FF2B5EF4-FFF2-40B4-BE49-F238E27FC236}">
              <a16:creationId xmlns:a16="http://schemas.microsoft.com/office/drawing/2014/main" xmlns="" id="{00000000-0008-0000-0000-00001A000000}"/>
            </a:ext>
          </a:extLst>
        </xdr:cNvPr>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28" name="Imagen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27" name="Rectángulo redondeado 26">
          <a:extLst>
            <a:ext uri="{FF2B5EF4-FFF2-40B4-BE49-F238E27FC236}">
              <a16:creationId xmlns:a16="http://schemas.microsoft.com/office/drawing/2014/main" xmlns="" id="{00000000-0008-0000-0000-00001B000000}"/>
            </a:ext>
          </a:extLst>
        </xdr:cNvPr>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1"/>
          <a:extLst>
            <a:ext uri="{FF2B5EF4-FFF2-40B4-BE49-F238E27FC236}">
              <a16:creationId xmlns:a16="http://schemas.microsoft.com/office/drawing/2014/main" xmlns="" id="{00000000-0008-0000-0100-000003000000}"/>
            </a:ext>
          </a:extLst>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1"/>
          <a:extLst>
            <a:ext uri="{FF2B5EF4-FFF2-40B4-BE49-F238E27FC236}">
              <a16:creationId xmlns:a16="http://schemas.microsoft.com/office/drawing/2014/main" xmlns="" id="{00000000-0008-0000-0200-000003000000}"/>
            </a:ext>
          </a:extLst>
        </xdr:cNvPr>
        <xdr:cNvSpPr/>
      </xdr:nvSpPr>
      <xdr:spPr>
        <a:xfrm>
          <a:off x="12030075" y="66675"/>
          <a:ext cx="1276350" cy="762000"/>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962025</xdr:colOff>
      <xdr:row>5</xdr:row>
      <xdr:rowOff>28575</xdr:rowOff>
    </xdr:to>
    <xdr:pic>
      <xdr:nvPicPr>
        <xdr:cNvPr id="2" name="Imagen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a:extLst>
            <a:ext uri="{FF2B5EF4-FFF2-40B4-BE49-F238E27FC236}">
              <a16:creationId xmlns:a16="http://schemas.microsoft.com/office/drawing/2014/main" xmlns="" id="{00000000-0008-0000-0300-000003000000}"/>
            </a:ext>
          </a:extLst>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a:extLst>
            <a:ext uri="{FF2B5EF4-FFF2-40B4-BE49-F238E27FC236}">
              <a16:creationId xmlns:a16="http://schemas.microsoft.com/office/drawing/2014/main" xmlns="" id="{00000000-0008-0000-0400-000003000000}"/>
            </a:ext>
          </a:extLst>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2</xdr:row>
      <xdr:rowOff>76200</xdr:rowOff>
    </xdr:to>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a:extLst>
            <a:ext uri="{FF2B5EF4-FFF2-40B4-BE49-F238E27FC236}">
              <a16:creationId xmlns:a16="http://schemas.microsoft.com/office/drawing/2014/main" xmlns="" id="{00000000-0008-0000-0500-000003000000}"/>
            </a:ext>
          </a:extLst>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twoCellAnchor editAs="oneCell">
    <xdr:from>
      <xdr:col>0</xdr:col>
      <xdr:colOff>0</xdr:colOff>
      <xdr:row>0</xdr:row>
      <xdr:rowOff>0</xdr:rowOff>
    </xdr:from>
    <xdr:to>
      <xdr:col>0</xdr:col>
      <xdr:colOff>0</xdr:colOff>
      <xdr:row>10</xdr:row>
      <xdr:rowOff>47625</xdr:rowOff>
    </xdr:to>
    <xdr:pic>
      <xdr:nvPicPr>
        <xdr:cNvPr id="4" name="Imagen 3">
          <a:extLst>
            <a:ext uri="{FF2B5EF4-FFF2-40B4-BE49-F238E27FC236}">
              <a16:creationId xmlns:a16="http://schemas.microsoft.com/office/drawing/2014/main" xmlns="" id="{029B55EF-1625-4CAC-9BFB-3BC2E45974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flipH="1">
          <a:off x="0" y="0"/>
          <a:ext cx="0" cy="414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3105150</xdr:colOff>
      <xdr:row>5</xdr:row>
      <xdr:rowOff>28575</xdr:rowOff>
    </xdr:to>
    <xdr:pic>
      <xdr:nvPicPr>
        <xdr:cNvPr id="2" name="Imagen 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zoomScale="73" zoomScaleNormal="73" workbookViewId="0">
      <pane ySplit="25" topLeftCell="A26" activePane="bottomLeft" state="frozen"/>
      <selection pane="bottomLeft" activeCell="O24" sqref="O24"/>
    </sheetView>
  </sheetViews>
  <sheetFormatPr baseColWidth="10" defaultRowHeight="15" x14ac:dyDescent="0.25"/>
  <cols>
    <col min="1" max="1" width="12.7109375" customWidth="1"/>
    <col min="2" max="2" width="63.28515625" customWidth="1"/>
  </cols>
  <sheetData>
    <row r="22" spans="1:3" ht="15.75" thickBot="1" x14ac:dyDescent="0.3"/>
    <row r="23" spans="1:3" x14ac:dyDescent="0.25">
      <c r="A23" s="101" t="s">
        <v>829</v>
      </c>
      <c r="B23" s="102"/>
      <c r="C23" s="103"/>
    </row>
    <row r="24" spans="1:3" x14ac:dyDescent="0.25">
      <c r="A24" s="104"/>
      <c r="B24" s="105"/>
      <c r="C24" s="106"/>
    </row>
    <row r="25" spans="1:3" ht="24" customHeight="1" thickBot="1" x14ac:dyDescent="0.3">
      <c r="A25" s="107"/>
      <c r="B25" s="108"/>
      <c r="C25" s="109"/>
    </row>
  </sheetData>
  <sheetProtection algorithmName="SHA-512" hashValue="emh1CZ1K8ZX2oF9cDxk0b+rU6YWjSIoMxQ64GV1o997bhzBJS0BFsKQ99wIIgtTwSSSqvB4pZZnPci164x0vqQ==" saltValue="/ZK2FDVqAeq2EDputNAc7g=="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pane xSplit="1" ySplit="10" topLeftCell="B93" activePane="bottomRight" state="frozen"/>
      <selection activeCell="A4" sqref="A4"/>
      <selection pane="topRight" activeCell="A4" sqref="A4"/>
      <selection pane="bottomLeft" activeCell="A4" sqref="A4"/>
      <selection pane="bottomRight" activeCell="A4" sqref="A4"/>
    </sheetView>
  </sheetViews>
  <sheetFormatPr baseColWidth="10" defaultColWidth="11.42578125" defaultRowHeight="12.75" x14ac:dyDescent="0.25"/>
  <cols>
    <col min="1" max="1" width="47.85546875" style="14" customWidth="1"/>
    <col min="2" max="2" width="30" style="14" customWidth="1"/>
    <col min="3" max="3" width="89.42578125" style="14" customWidth="1"/>
    <col min="4" max="8" width="9.42578125" style="14" customWidth="1"/>
    <col min="9" max="16384" width="11.42578125" style="14"/>
  </cols>
  <sheetData>
    <row r="1" spans="1:8" x14ac:dyDescent="0.25">
      <c r="B1" s="154" t="s">
        <v>795</v>
      </c>
      <c r="C1" s="155"/>
      <c r="D1" s="155"/>
      <c r="E1" s="155"/>
    </row>
    <row r="2" spans="1:8" x14ac:dyDescent="0.25">
      <c r="B2" s="155"/>
      <c r="C2" s="155"/>
      <c r="D2" s="155"/>
      <c r="E2" s="155"/>
    </row>
    <row r="3" spans="1:8" x14ac:dyDescent="0.25">
      <c r="B3" s="155"/>
      <c r="C3" s="155"/>
      <c r="D3" s="155"/>
      <c r="E3" s="155"/>
    </row>
    <row r="4" spans="1:8" x14ac:dyDescent="0.25">
      <c r="B4" s="155"/>
      <c r="C4" s="155"/>
      <c r="D4" s="155"/>
      <c r="E4" s="155"/>
    </row>
    <row r="5" spans="1:8" x14ac:dyDescent="0.25">
      <c r="B5" s="155"/>
      <c r="C5" s="155"/>
      <c r="D5" s="155"/>
      <c r="E5" s="155"/>
    </row>
    <row r="6" spans="1:8" x14ac:dyDescent="0.25">
      <c r="A6" s="40"/>
    </row>
    <row r="7" spans="1:8" ht="43.5" customHeight="1" x14ac:dyDescent="0.25">
      <c r="A7" s="156" t="s">
        <v>792</v>
      </c>
      <c r="B7" s="156"/>
      <c r="C7" s="156"/>
      <c r="D7" s="156"/>
      <c r="E7" s="156"/>
      <c r="F7" s="156"/>
      <c r="G7" s="156"/>
      <c r="H7" s="156"/>
    </row>
    <row r="8" spans="1:8" ht="20.25" customHeight="1" x14ac:dyDescent="0.25">
      <c r="A8" s="156" t="s">
        <v>793</v>
      </c>
      <c r="B8" s="156"/>
      <c r="C8" s="156"/>
      <c r="D8" s="156"/>
      <c r="E8" s="156"/>
      <c r="F8" s="156"/>
      <c r="G8" s="156"/>
      <c r="H8" s="156"/>
    </row>
    <row r="9" spans="1:8" ht="2.25" customHeight="1" x14ac:dyDescent="0.25">
      <c r="A9" s="15"/>
      <c r="B9" s="15"/>
    </row>
    <row r="10" spans="1:8" ht="24" x14ac:dyDescent="0.25">
      <c r="A10" s="16" t="s">
        <v>19</v>
      </c>
      <c r="B10" s="17" t="s">
        <v>217</v>
      </c>
      <c r="C10" s="17" t="s">
        <v>3</v>
      </c>
      <c r="D10" s="18" t="s">
        <v>4</v>
      </c>
      <c r="E10" s="18" t="s">
        <v>5</v>
      </c>
      <c r="F10" s="18">
        <v>2016</v>
      </c>
      <c r="G10" s="18">
        <v>2017</v>
      </c>
      <c r="H10" s="19">
        <v>2018</v>
      </c>
    </row>
    <row r="11" spans="1:8" ht="16.5" customHeight="1" x14ac:dyDescent="0.25">
      <c r="A11" s="150" t="s">
        <v>22</v>
      </c>
      <c r="B11" s="153" t="str">
        <f>VLOOKUP(A11,'Ind. depurados'!C$10:L$39,10,0)</f>
        <v>MSPS</v>
      </c>
      <c r="C11" s="21" t="s">
        <v>279</v>
      </c>
      <c r="D11" s="2">
        <f>VLOOKUP($C11,'Ind. depurados'!$C$44:$U$129,3,0)</f>
        <v>0.95</v>
      </c>
      <c r="E11" s="2">
        <f>VLOOKUP($C11,'Ind. depurados'!$C$44:$U$129,4,0)</f>
        <v>0.99</v>
      </c>
      <c r="F11" s="2">
        <f>VLOOKUP($C11,'Ind. depurados'!$C$44:$U$129,5,0)</f>
        <v>0.97</v>
      </c>
      <c r="G11" s="2">
        <f>VLOOKUP($C11,'Ind. depurados'!$C$44:$U$129,6,0)</f>
        <v>0.97499999999999998</v>
      </c>
      <c r="H11" s="2">
        <f>VLOOKUP($C11,'Ind. depurados'!$C$44:$U$129,7,0)</f>
        <v>0.99</v>
      </c>
    </row>
    <row r="12" spans="1:8" ht="16.5" customHeight="1" x14ac:dyDescent="0.25">
      <c r="A12" s="150"/>
      <c r="B12" s="153"/>
      <c r="C12" s="21" t="s">
        <v>6</v>
      </c>
      <c r="D12" s="2">
        <f>VLOOKUP($C12,'Ind. depurados'!$C$44:$U$129,3,0)</f>
        <v>0.96</v>
      </c>
      <c r="E12" s="2">
        <f>VLOOKUP($C12,'Ind. depurados'!$C$44:$U$129,4,0)</f>
        <v>0.97</v>
      </c>
      <c r="F12" s="2">
        <f>VLOOKUP($C12,'Ind. depurados'!$C$44:$U$129,5,0)</f>
        <v>0.96799999999999997</v>
      </c>
      <c r="G12" s="2">
        <f>VLOOKUP($C12,'Ind. depurados'!$C$44:$U$129,6,0)</f>
        <v>0.96899999999999997</v>
      </c>
      <c r="H12" s="2">
        <f>VLOOKUP($C12,'Ind. depurados'!$C$44:$U$129,7,0)</f>
        <v>0.97</v>
      </c>
    </row>
    <row r="13" spans="1:8" ht="16.5" customHeight="1" x14ac:dyDescent="0.25">
      <c r="A13" s="150"/>
      <c r="B13" s="153"/>
      <c r="C13" s="21" t="s">
        <v>300</v>
      </c>
      <c r="D13" s="35">
        <f>VLOOKUP($C13,'Ind. depurados'!$C$44:$U$129,3,0)</f>
        <v>175000</v>
      </c>
      <c r="E13" s="35">
        <f>VLOOKUP($C13,'Ind. depurados'!$C$44:$U$129,4,0)</f>
        <v>490000</v>
      </c>
      <c r="F13" s="35">
        <f>VLOOKUP($C13,'Ind. depurados'!$C$44:$U$129,5,0)</f>
        <v>96666</v>
      </c>
      <c r="G13" s="35">
        <f>VLOOKUP($C13,'Ind. depurados'!$C$44:$U$129,6,0)</f>
        <v>101666</v>
      </c>
      <c r="H13" s="35">
        <f>VLOOKUP($C13,'Ind. depurados'!$C$44:$U$129,7,0)</f>
        <v>106668</v>
      </c>
    </row>
    <row r="14" spans="1:8" ht="24" customHeight="1" x14ac:dyDescent="0.25">
      <c r="A14" s="150"/>
      <c r="B14" s="153"/>
      <c r="C14" s="21" t="s">
        <v>274</v>
      </c>
      <c r="D14" s="2">
        <f>VLOOKUP($C14,'Ind. depurados'!$C$44:$U$129,3,0)</f>
        <v>0.95</v>
      </c>
      <c r="E14" s="2">
        <f>VLOOKUP($C14,'Ind. depurados'!$C$44:$U$129,4,0)</f>
        <v>1</v>
      </c>
      <c r="F14" s="2">
        <f>VLOOKUP($C14,'Ind. depurados'!$C$44:$U$129,5,0)</f>
        <v>1</v>
      </c>
      <c r="G14" s="2">
        <f>VLOOKUP($C14,'Ind. depurados'!$C$44:$U$129,6,0)</f>
        <v>1</v>
      </c>
      <c r="H14" s="2">
        <f>VLOOKUP($C14,'Ind. depurados'!$C$44:$U$129,7,0)</f>
        <v>1</v>
      </c>
    </row>
    <row r="15" spans="1:8" ht="16.5" customHeight="1" x14ac:dyDescent="0.25">
      <c r="A15" s="150" t="s">
        <v>23</v>
      </c>
      <c r="B15" s="153" t="str">
        <f>VLOOKUP(A15,'Ind. depurados'!C$10:L$39,10,0)</f>
        <v>MSPS - SNS - INS - INVIMA</v>
      </c>
      <c r="C15" s="21" t="s">
        <v>241</v>
      </c>
      <c r="D15" s="36">
        <f>VLOOKUP($C15,'Ind. depurados'!$C$44:$U$129,3,0)</f>
        <v>3.9</v>
      </c>
      <c r="E15" s="36">
        <f>VLOOKUP($C15,'Ind. depurados'!$C$44:$U$129,4,0)</f>
        <v>3</v>
      </c>
      <c r="F15" s="36">
        <f>VLOOKUP($C15,'Ind. depurados'!$C$44:$U$129,5,0)</f>
        <v>3.3</v>
      </c>
      <c r="G15" s="36">
        <f>VLOOKUP($C15,'Ind. depurados'!$C$44:$U$129,6,0)</f>
        <v>3.1</v>
      </c>
      <c r="H15" s="36">
        <f>VLOOKUP($C15,'Ind. depurados'!$C$44:$U$129,7,0)</f>
        <v>3</v>
      </c>
    </row>
    <row r="16" spans="1:8" ht="16.5" customHeight="1" x14ac:dyDescent="0.25">
      <c r="A16" s="150"/>
      <c r="B16" s="153"/>
      <c r="C16" s="21" t="s">
        <v>250</v>
      </c>
      <c r="D16" s="36">
        <f>VLOOKUP($C16,'Ind. depurados'!$C$44:$U$129,3,0)</f>
        <v>32.6</v>
      </c>
      <c r="E16" s="36">
        <f>VLOOKUP($C16,'Ind. depurados'!$C$44:$U$129,4,0)</f>
        <v>20</v>
      </c>
      <c r="F16" s="36">
        <f>VLOOKUP($C16,'Ind. depurados'!$C$44:$U$129,5,0)</f>
        <v>27</v>
      </c>
      <c r="G16" s="36">
        <f>VLOOKUP($C16,'Ind. depurados'!$C$44:$U$129,6,0)</f>
        <v>24</v>
      </c>
      <c r="H16" s="36">
        <f>VLOOKUP($C16,'Ind. depurados'!$C$44:$U$129,7,0)</f>
        <v>20</v>
      </c>
    </row>
    <row r="17" spans="1:8" ht="16.5" customHeight="1" x14ac:dyDescent="0.25">
      <c r="A17" s="150"/>
      <c r="B17" s="153"/>
      <c r="C17" s="21" t="s">
        <v>259</v>
      </c>
      <c r="D17" s="2">
        <f>VLOOKUP($C17,'Ind. depurados'!$C$44:$U$129,3,0)</f>
        <v>0.46</v>
      </c>
      <c r="E17" s="2">
        <f>VLOOKUP($C17,'Ind. depurados'!$C$44:$U$129,4,0)</f>
        <v>0.6</v>
      </c>
      <c r="F17" s="2">
        <f>VLOOKUP($C17,'Ind. depurados'!$C$44:$U$129,5,0)</f>
        <v>0.56000000000000005</v>
      </c>
      <c r="G17" s="2">
        <f>VLOOKUP($C17,'Ind. depurados'!$C$44:$U$129,6,0)</f>
        <v>0.57999999999999996</v>
      </c>
      <c r="H17" s="2">
        <f>VLOOKUP($C17,'Ind. depurados'!$C$44:$U$129,7,0)</f>
        <v>0.6</v>
      </c>
    </row>
    <row r="18" spans="1:8" ht="16.5" customHeight="1" x14ac:dyDescent="0.25">
      <c r="A18" s="150" t="s">
        <v>24</v>
      </c>
      <c r="B18" s="153" t="str">
        <f>VLOOKUP(A18,'Ind. depurados'!C$10:L$39,10,0)</f>
        <v>MSPS</v>
      </c>
      <c r="C18" s="21" t="s">
        <v>229</v>
      </c>
      <c r="D18" s="2">
        <f>VLOOKUP($C18,'Ind. depurados'!$C$44:$U$129,3,0)</f>
        <v>0.28999999999999998</v>
      </c>
      <c r="E18" s="2">
        <f>VLOOKUP($C18,'Ind. depurados'!$C$44:$U$129,4,0)</f>
        <v>1</v>
      </c>
      <c r="F18" s="2">
        <f>VLOOKUP($C18,'Ind. depurados'!$C$44:$U$129,5,0)</f>
        <v>0.65100000000000002</v>
      </c>
      <c r="G18" s="2">
        <f>VLOOKUP($C18,'Ind. depurados'!$C$44:$U$129,6,0)</f>
        <v>0.88100000000000001</v>
      </c>
      <c r="H18" s="2">
        <f>VLOOKUP($C18,'Ind. depurados'!$C$44:$U$129,7,0)</f>
        <v>1</v>
      </c>
    </row>
    <row r="19" spans="1:8" ht="16.5" customHeight="1" x14ac:dyDescent="0.25">
      <c r="A19" s="150"/>
      <c r="B19" s="153"/>
      <c r="C19" s="21" t="s">
        <v>245</v>
      </c>
      <c r="D19" s="35">
        <f>VLOOKUP($C19,'Ind. depurados'!$C$44:$U$129,3,0)</f>
        <v>12</v>
      </c>
      <c r="E19" s="35">
        <f>VLOOKUP($C19,'Ind. depurados'!$C$44:$U$129,4,0)</f>
        <v>30</v>
      </c>
      <c r="F19" s="35">
        <f>VLOOKUP($C19,'Ind. depurados'!$C$44:$U$129,5,0)</f>
        <v>7</v>
      </c>
      <c r="G19" s="35">
        <f>VLOOKUP($C19,'Ind. depurados'!$C$44:$U$129,6,0)</f>
        <v>7</v>
      </c>
      <c r="H19" s="35">
        <f>VLOOKUP($C19,'Ind. depurados'!$C$44:$U$129,7,0)</f>
        <v>4</v>
      </c>
    </row>
    <row r="20" spans="1:8" ht="16.5" customHeight="1" x14ac:dyDescent="0.25">
      <c r="A20" s="150"/>
      <c r="B20" s="153"/>
      <c r="C20" s="21" t="s">
        <v>248</v>
      </c>
      <c r="D20" s="2">
        <f>VLOOKUP($C20,'Ind. depurados'!$C$44:$U$129,3,0)</f>
        <v>0.56799999999999995</v>
      </c>
      <c r="E20" s="2">
        <f>VLOOKUP($C20,'Ind. depurados'!$C$44:$U$129,4,0)</f>
        <v>1</v>
      </c>
      <c r="F20" s="2">
        <f>VLOOKUP($C20,'Ind. depurados'!$C$44:$U$129,5,0)</f>
        <v>0.65100000000000002</v>
      </c>
      <c r="G20" s="2">
        <f>VLOOKUP($C20,'Ind. depurados'!$C$44:$U$129,6,0)</f>
        <v>0.88100000000000001</v>
      </c>
      <c r="H20" s="2">
        <f>VLOOKUP($C20,'Ind. depurados'!$C$44:$U$129,7,0)</f>
        <v>1</v>
      </c>
    </row>
    <row r="21" spans="1:8" ht="16.5" customHeight="1" x14ac:dyDescent="0.25">
      <c r="A21" s="150"/>
      <c r="B21" s="153"/>
      <c r="C21" s="21" t="s">
        <v>430</v>
      </c>
      <c r="D21" s="2">
        <f>VLOOKUP($C21,'Ind. depurados'!$C$44:$U$129,3,0)</f>
        <v>0</v>
      </c>
      <c r="E21" s="2">
        <f>VLOOKUP($C21,'Ind. depurados'!$C$44:$U$129,4,0)</f>
        <v>0</v>
      </c>
      <c r="F21" s="2">
        <f>VLOOKUP($C21,'Ind. depurados'!$C$44:$U$129,5,0)</f>
        <v>0</v>
      </c>
      <c r="G21" s="2">
        <f>VLOOKUP($C21,'Ind. depurados'!$C$44:$U$129,6,0)</f>
        <v>0</v>
      </c>
      <c r="H21" s="2">
        <f>VLOOKUP($C21,'Ind. depurados'!$C$44:$U$129,7,0)</f>
        <v>0</v>
      </c>
    </row>
    <row r="22" spans="1:8" ht="16.5" customHeight="1" x14ac:dyDescent="0.25">
      <c r="A22" s="150"/>
      <c r="B22" s="153"/>
      <c r="C22" s="21" t="s">
        <v>289</v>
      </c>
      <c r="D22" s="35">
        <f>VLOOKUP($C22,'Ind. depurados'!$C$44:$U$129,3,0)</f>
        <v>40</v>
      </c>
      <c r="E22" s="35">
        <f>VLOOKUP($C22,'Ind. depurados'!$C$44:$U$129,4,0)</f>
        <v>150</v>
      </c>
      <c r="F22" s="35">
        <f>VLOOKUP($C22,'Ind. depurados'!$C$44:$U$129,5,0)</f>
        <v>40</v>
      </c>
      <c r="G22" s="35">
        <f>VLOOKUP($C22,'Ind. depurados'!$C$44:$U$129,6,0)</f>
        <v>40</v>
      </c>
      <c r="H22" s="35">
        <f>VLOOKUP($C22,'Ind. depurados'!$C$44:$U$129,7,0)</f>
        <v>30</v>
      </c>
    </row>
    <row r="23" spans="1:8" ht="16.5" customHeight="1" x14ac:dyDescent="0.25">
      <c r="A23" s="150" t="s">
        <v>25</v>
      </c>
      <c r="B23" s="153" t="str">
        <f>VLOOKUP(A23,'Ind. depurados'!C$10:L$39,10,0)</f>
        <v>MSPS</v>
      </c>
      <c r="C23" s="21" t="s">
        <v>428</v>
      </c>
      <c r="D23" s="2">
        <f>VLOOKUP($C23,'Ind. depurados'!$C$44:$U$129,3,0)</f>
        <v>0</v>
      </c>
      <c r="E23" s="2">
        <f>VLOOKUP($C23,'Ind. depurados'!$C$44:$U$129,4,0)</f>
        <v>0</v>
      </c>
      <c r="F23" s="2">
        <f>VLOOKUP($C23,'Ind. depurados'!$C$44:$U$129,5,0)</f>
        <v>0</v>
      </c>
      <c r="G23" s="2">
        <f>VLOOKUP($C23,'Ind. depurados'!$C$44:$U$129,6,0)</f>
        <v>0</v>
      </c>
      <c r="H23" s="2">
        <f>VLOOKUP($C23,'Ind. depurados'!$C$44:$U$129,7,0)</f>
        <v>0</v>
      </c>
    </row>
    <row r="24" spans="1:8" ht="16.5" customHeight="1" x14ac:dyDescent="0.25">
      <c r="A24" s="150"/>
      <c r="B24" s="153"/>
      <c r="C24" s="21" t="s">
        <v>287</v>
      </c>
      <c r="D24" s="35">
        <f>VLOOKUP($C24,'Ind. depurados'!$C$44:$U$129,3,0)</f>
        <v>7</v>
      </c>
      <c r="E24" s="35">
        <f>VLOOKUP($C24,'Ind. depurados'!$C$44:$U$129,4,0)</f>
        <v>37</v>
      </c>
      <c r="F24" s="35">
        <f>VLOOKUP($C24,'Ind. depurados'!$C$44:$U$129,5,0)</f>
        <v>9</v>
      </c>
      <c r="G24" s="35">
        <f>VLOOKUP($C24,'Ind. depurados'!$C$44:$U$129,6,0)</f>
        <v>10</v>
      </c>
      <c r="H24" s="35">
        <f>VLOOKUP($C24,'Ind. depurados'!$C$44:$U$129,7,0)</f>
        <v>11</v>
      </c>
    </row>
    <row r="25" spans="1:8" ht="16.5" customHeight="1" x14ac:dyDescent="0.25">
      <c r="A25" s="150" t="s">
        <v>26</v>
      </c>
      <c r="B25" s="153" t="str">
        <f>VLOOKUP(A25,'Ind. depurados'!C$10:L$39,10,0)</f>
        <v>MSPS - INC - SAG - SC</v>
      </c>
      <c r="C25" s="21" t="s">
        <v>246</v>
      </c>
      <c r="D25" s="35">
        <f>VLOOKUP($C25,'Ind. depurados'!$C$44:$U$129,3,0)</f>
        <v>0</v>
      </c>
      <c r="E25" s="35">
        <f>VLOOKUP($C25,'Ind. depurados'!$C$44:$U$129,4,0)</f>
        <v>955</v>
      </c>
      <c r="F25" s="35">
        <f>VLOOKUP($C25,'Ind. depurados'!$C$44:$U$129,5,0)</f>
        <v>315</v>
      </c>
      <c r="G25" s="35">
        <f>VLOOKUP($C25,'Ind. depurados'!$C$44:$U$129,6,0)</f>
        <v>315</v>
      </c>
      <c r="H25" s="35">
        <f>VLOOKUP($C25,'Ind. depurados'!$C$44:$U$129,7,0)</f>
        <v>325</v>
      </c>
    </row>
    <row r="26" spans="1:8" ht="16.5" customHeight="1" x14ac:dyDescent="0.25">
      <c r="A26" s="150"/>
      <c r="B26" s="153"/>
      <c r="C26" s="21" t="s">
        <v>284</v>
      </c>
      <c r="D26" s="2">
        <f>VLOOKUP($C26,'Ind. depurados'!$C$44:$U$129,3,0)</f>
        <v>0.3448</v>
      </c>
      <c r="E26" s="2">
        <f>VLOOKUP($C26,'Ind. depurados'!$C$44:$U$129,4,0)</f>
        <v>0.43099999999999999</v>
      </c>
      <c r="F26" s="2">
        <f>VLOOKUP($C26,'Ind. depurados'!$C$44:$U$129,5,0)</f>
        <v>0.41399999999999998</v>
      </c>
      <c r="G26" s="2">
        <f>VLOOKUP($C26,'Ind. depurados'!$C$44:$U$129,6,0)</f>
        <v>0.42199999999999999</v>
      </c>
      <c r="H26" s="2">
        <f>VLOOKUP($C26,'Ind. depurados'!$C$44:$U$129,7,0)</f>
        <v>0.43099999999999999</v>
      </c>
    </row>
    <row r="27" spans="1:8" ht="24.75" customHeight="1" x14ac:dyDescent="0.25">
      <c r="A27" s="39" t="s">
        <v>27</v>
      </c>
      <c r="B27" s="41" t="str">
        <f>VLOOKUP(A27,'Ind. depurados'!C$10:L$39,10,0)</f>
        <v>MSPS</v>
      </c>
      <c r="C27" s="21"/>
      <c r="D27" s="2" t="e">
        <f>VLOOKUP($C27,'Ind. depurados'!$C$44:$U$129,3,0)</f>
        <v>#N/A</v>
      </c>
      <c r="E27" s="2" t="e">
        <f>VLOOKUP($C27,'Ind. depurados'!$C$44:$U$129,4,0)</f>
        <v>#N/A</v>
      </c>
      <c r="F27" s="2" t="e">
        <f>VLOOKUP($C27,'Ind. depurados'!$C$44:$U$129,5,0)</f>
        <v>#N/A</v>
      </c>
      <c r="G27" s="2" t="e">
        <f>VLOOKUP($C27,'Ind. depurados'!$C$44:$U$129,6,0)</f>
        <v>#N/A</v>
      </c>
      <c r="H27" s="2" t="e">
        <f>VLOOKUP($C27,'Ind. depurados'!$C$44:$U$129,7,0)</f>
        <v>#N/A</v>
      </c>
    </row>
    <row r="28" spans="1:8" ht="16.5" customHeight="1" x14ac:dyDescent="0.25">
      <c r="A28" s="150" t="s">
        <v>28</v>
      </c>
      <c r="B28" s="153" t="str">
        <f>VLOOKUP(A28,'Ind. depurados'!C$10:L$39,10,0)</f>
        <v>MSPS - INS - INVIMA</v>
      </c>
      <c r="C28" s="21" t="s">
        <v>429</v>
      </c>
      <c r="D28" s="2">
        <f>VLOOKUP($C28,'Ind. depurados'!$C$44:$U$129,3,0)</f>
        <v>0</v>
      </c>
      <c r="E28" s="2">
        <f>VLOOKUP($C28,'Ind. depurados'!$C$44:$U$129,4,0)</f>
        <v>0</v>
      </c>
      <c r="F28" s="2">
        <f>VLOOKUP($C28,'Ind. depurados'!$C$44:$U$129,5,0)</f>
        <v>0</v>
      </c>
      <c r="G28" s="2">
        <f>VLOOKUP($C28,'Ind. depurados'!$C$44:$U$129,6,0)</f>
        <v>0</v>
      </c>
      <c r="H28" s="2">
        <f>VLOOKUP($C28,'Ind. depurados'!$C$44:$U$129,7,0)</f>
        <v>0</v>
      </c>
    </row>
    <row r="29" spans="1:8" ht="16.5" customHeight="1" x14ac:dyDescent="0.25">
      <c r="A29" s="150"/>
      <c r="B29" s="153"/>
      <c r="C29" s="21" t="s">
        <v>277</v>
      </c>
      <c r="D29" s="2">
        <f>VLOOKUP($C29,'Ind. depurados'!$C$44:$U$129,3,0)</f>
        <v>0.4</v>
      </c>
      <c r="E29" s="2">
        <f>VLOOKUP($C29,'Ind. depurados'!$C$44:$U$129,4,0)</f>
        <v>0.5</v>
      </c>
      <c r="F29" s="2">
        <f>VLOOKUP($C29,'Ind. depurados'!$C$44:$U$129,5,0)</f>
        <v>0.48</v>
      </c>
      <c r="G29" s="2">
        <f>VLOOKUP($C29,'Ind. depurados'!$C$44:$U$129,6,0)</f>
        <v>0.49</v>
      </c>
      <c r="H29" s="2">
        <f>VLOOKUP($C29,'Ind. depurados'!$C$44:$U$129,7,0)</f>
        <v>0.5</v>
      </c>
    </row>
    <row r="30" spans="1:8" ht="16.5" customHeight="1" x14ac:dyDescent="0.25">
      <c r="A30" s="150" t="s">
        <v>29</v>
      </c>
      <c r="B30" s="153" t="str">
        <f>VLOOKUP(A30,'Ind. depurados'!C$10:L$39,10,0)</f>
        <v>MSPS</v>
      </c>
      <c r="C30" s="21" t="s">
        <v>426</v>
      </c>
      <c r="D30" s="2">
        <f>VLOOKUP($C30,'Ind. depurados'!$C$44:$U$129,3,0)</f>
        <v>0</v>
      </c>
      <c r="E30" s="2">
        <f>VLOOKUP($C30,'Ind. depurados'!$C$44:$U$129,4,0)</f>
        <v>0</v>
      </c>
      <c r="F30" s="2">
        <f>VLOOKUP($C30,'Ind. depurados'!$C$44:$U$129,5,0)</f>
        <v>0</v>
      </c>
      <c r="G30" s="2">
        <f>VLOOKUP($C30,'Ind. depurados'!$C$44:$U$129,6,0)</f>
        <v>0</v>
      </c>
      <c r="H30" s="2">
        <f>VLOOKUP($C30,'Ind. depurados'!$C$44:$U$129,7,0)</f>
        <v>0</v>
      </c>
    </row>
    <row r="31" spans="1:8" ht="16.5" customHeight="1" x14ac:dyDescent="0.25">
      <c r="A31" s="150"/>
      <c r="B31" s="153"/>
      <c r="C31" s="21" t="s">
        <v>8</v>
      </c>
      <c r="D31" s="2">
        <f>VLOOKUP($C31,'Ind. depurados'!$C$44:$U$129,3,0)</f>
        <v>0.21</v>
      </c>
      <c r="E31" s="2">
        <f>VLOOKUP($C31,'Ind. depurados'!$C$44:$U$129,4,0)</f>
        <v>0.24</v>
      </c>
      <c r="F31" s="2">
        <f>VLOOKUP($C31,'Ind. depurados'!$C$44:$U$129,5,0)</f>
        <v>0.23</v>
      </c>
      <c r="G31" s="2">
        <f>VLOOKUP($C31,'Ind. depurados'!$C$44:$U$129,6,0)</f>
        <v>0.23</v>
      </c>
      <c r="H31" s="2">
        <f>VLOOKUP($C31,'Ind. depurados'!$C$44:$U$129,7,0)</f>
        <v>0.24</v>
      </c>
    </row>
    <row r="32" spans="1:8" ht="16.5" customHeight="1" x14ac:dyDescent="0.25">
      <c r="A32" s="150" t="s">
        <v>30</v>
      </c>
      <c r="B32" s="153" t="str">
        <f>VLOOKUP(A32,'Ind. depurados'!C$10:L$39,10,0)</f>
        <v>MSPS</v>
      </c>
      <c r="C32" s="21" t="s">
        <v>431</v>
      </c>
      <c r="D32" s="2">
        <f>VLOOKUP($C32,'Ind. depurados'!$C$44:$U$129,3,0)</f>
        <v>0.03</v>
      </c>
      <c r="E32" s="2">
        <f>VLOOKUP($C32,'Ind. depurados'!$C$44:$U$129,4,0)</f>
        <v>1</v>
      </c>
      <c r="F32" s="2">
        <f>VLOOKUP($C32,'Ind. depurados'!$C$44:$U$129,5,0)</f>
        <v>0.5</v>
      </c>
      <c r="G32" s="2">
        <f>VLOOKUP($C32,'Ind. depurados'!$C$44:$U$129,6,0)</f>
        <v>1</v>
      </c>
      <c r="H32" s="2">
        <f>VLOOKUP($C32,'Ind. depurados'!$C$44:$U$129,7,0)</f>
        <v>1</v>
      </c>
    </row>
    <row r="33" spans="1:8" ht="23.25" customHeight="1" x14ac:dyDescent="0.25">
      <c r="A33" s="150"/>
      <c r="B33" s="153"/>
      <c r="C33" s="21" t="s">
        <v>230</v>
      </c>
      <c r="D33" s="2">
        <f>VLOOKUP($C33,'Ind. depurados'!$C$44:$U$129,3,0)</f>
        <v>0</v>
      </c>
      <c r="E33" s="2">
        <f>VLOOKUP($C33,'Ind. depurados'!$C$44:$U$129,4,0)</f>
        <v>1</v>
      </c>
      <c r="F33" s="2">
        <f>VLOOKUP($C33,'Ind. depurados'!$C$44:$U$129,5,0)</f>
        <v>0.2</v>
      </c>
      <c r="G33" s="2">
        <f>VLOOKUP($C33,'Ind. depurados'!$C$44:$U$129,6,0)</f>
        <v>0.6</v>
      </c>
      <c r="H33" s="2">
        <f>VLOOKUP($C33,'Ind. depurados'!$C$44:$U$129,7,0)</f>
        <v>1</v>
      </c>
    </row>
    <row r="34" spans="1:8" ht="16.5" customHeight="1" x14ac:dyDescent="0.25">
      <c r="A34" s="150"/>
      <c r="B34" s="153"/>
      <c r="C34" s="21" t="s">
        <v>425</v>
      </c>
      <c r="D34" s="2">
        <f>VLOOKUP($C34,'Ind. depurados'!$C$44:$U$129,3,0)</f>
        <v>0</v>
      </c>
      <c r="E34" s="2">
        <f>VLOOKUP($C34,'Ind. depurados'!$C$44:$U$129,4,0)</f>
        <v>0</v>
      </c>
      <c r="F34" s="2">
        <f>VLOOKUP($C34,'Ind. depurados'!$C$44:$U$129,5,0)</f>
        <v>0</v>
      </c>
      <c r="G34" s="2">
        <f>VLOOKUP($C34,'Ind. depurados'!$C$44:$U$129,6,0)</f>
        <v>0</v>
      </c>
      <c r="H34" s="2">
        <f>VLOOKUP($C34,'Ind. depurados'!$C$44:$U$129,7,0)</f>
        <v>0</v>
      </c>
    </row>
    <row r="35" spans="1:8" ht="21.75" customHeight="1" x14ac:dyDescent="0.25">
      <c r="A35" s="150"/>
      <c r="B35" s="153"/>
      <c r="C35" s="21" t="s">
        <v>264</v>
      </c>
      <c r="D35" s="2">
        <f>VLOOKUP($C35,'Ind. depurados'!$C$44:$U$129,3,0)</f>
        <v>0</v>
      </c>
      <c r="E35" s="2">
        <f>VLOOKUP($C35,'Ind. depurados'!$C$44:$U$129,4,0)</f>
        <v>0.37</v>
      </c>
      <c r="F35" s="2">
        <f>VLOOKUP($C35,'Ind. depurados'!$C$44:$U$129,5,0)</f>
        <v>0.03</v>
      </c>
      <c r="G35" s="2">
        <f>VLOOKUP($C35,'Ind. depurados'!$C$44:$U$129,6,0)</f>
        <v>0.2</v>
      </c>
      <c r="H35" s="2">
        <f>VLOOKUP($C35,'Ind. depurados'!$C$44:$U$129,7,0)</f>
        <v>0.37</v>
      </c>
    </row>
    <row r="36" spans="1:8" ht="21.75" customHeight="1" x14ac:dyDescent="0.25">
      <c r="A36" s="150"/>
      <c r="B36" s="153"/>
      <c r="C36" s="21" t="s">
        <v>286</v>
      </c>
      <c r="D36" s="2">
        <f>VLOOKUP($C36,'Ind. depurados'!$C$44:$U$129,3,0)</f>
        <v>0</v>
      </c>
      <c r="E36" s="2">
        <f>VLOOKUP($C36,'Ind. depurados'!$C$44:$U$129,4,0)</f>
        <v>0</v>
      </c>
      <c r="F36" s="2">
        <f>VLOOKUP($C36,'Ind. depurados'!$C$44:$U$129,5,0)</f>
        <v>0</v>
      </c>
      <c r="G36" s="2">
        <f>VLOOKUP($C36,'Ind. depurados'!$C$44:$U$129,6,0)</f>
        <v>0</v>
      </c>
      <c r="H36" s="2">
        <f>VLOOKUP($C36,'Ind. depurados'!$C$44:$U$129,7,0)</f>
        <v>0</v>
      </c>
    </row>
    <row r="37" spans="1:8" ht="16.5" customHeight="1" x14ac:dyDescent="0.25">
      <c r="A37" s="150" t="s">
        <v>719</v>
      </c>
      <c r="B37" s="153" t="str">
        <f>VLOOKUP(A37,'Ind. depurados'!C$10:L$39,10,0)</f>
        <v>MSPS</v>
      </c>
      <c r="C37" s="21" t="s">
        <v>227</v>
      </c>
      <c r="D37" s="2">
        <f>VLOOKUP($C37,'Ind. depurados'!$C$44:$U$129,3,0)</f>
        <v>0.4</v>
      </c>
      <c r="E37" s="2">
        <f>VLOOKUP($C37,'Ind. depurados'!$C$44:$U$129,4,0)</f>
        <v>1</v>
      </c>
      <c r="F37" s="2">
        <f>VLOOKUP($C37,'Ind. depurados'!$C$44:$U$129,5,0)</f>
        <v>0.8</v>
      </c>
      <c r="G37" s="2">
        <f>VLOOKUP($C37,'Ind. depurados'!$C$44:$U$129,6,0)</f>
        <v>1</v>
      </c>
      <c r="H37" s="2">
        <f>VLOOKUP($C37,'Ind. depurados'!$C$44:$U$129,7,0)</f>
        <v>1</v>
      </c>
    </row>
    <row r="38" spans="1:8" ht="21" customHeight="1" x14ac:dyDescent="0.25">
      <c r="A38" s="150"/>
      <c r="B38" s="153"/>
      <c r="C38" s="21" t="s">
        <v>228</v>
      </c>
      <c r="D38" s="2">
        <f>VLOOKUP($C38,'Ind. depurados'!$C$44:$U$129,3,0)</f>
        <v>0.4</v>
      </c>
      <c r="E38" s="2">
        <f>VLOOKUP($C38,'Ind. depurados'!$C$44:$U$129,4,0)</f>
        <v>1</v>
      </c>
      <c r="F38" s="2">
        <f>VLOOKUP($C38,'Ind. depurados'!$C$44:$U$129,5,0)</f>
        <v>0.8</v>
      </c>
      <c r="G38" s="2">
        <f>VLOOKUP($C38,'Ind. depurados'!$C$44:$U$129,6,0)</f>
        <v>1</v>
      </c>
      <c r="H38" s="2">
        <f>VLOOKUP($C38,'Ind. depurados'!$C$44:$U$129,7,0)</f>
        <v>1</v>
      </c>
    </row>
    <row r="39" spans="1:8" ht="16.5" customHeight="1" x14ac:dyDescent="0.25">
      <c r="A39" s="150"/>
      <c r="B39" s="153"/>
      <c r="C39" s="21" t="s">
        <v>243</v>
      </c>
      <c r="D39" s="35">
        <f>VLOOKUP($C39,'Ind. depurados'!$C$44:$U$129,3,0)</f>
        <v>0</v>
      </c>
      <c r="E39" s="35">
        <f>VLOOKUP($C39,'Ind. depurados'!$C$44:$U$129,4,0)</f>
        <v>10</v>
      </c>
      <c r="F39" s="35">
        <f>VLOOKUP($C39,'Ind. depurados'!$C$44:$U$129,5,0)</f>
        <v>10</v>
      </c>
      <c r="G39" s="35">
        <f>VLOOKUP($C39,'Ind. depurados'!$C$44:$U$129,6,0)</f>
        <v>10</v>
      </c>
      <c r="H39" s="35">
        <f>VLOOKUP($C39,'Ind. depurados'!$C$44:$U$129,7,0)</f>
        <v>10</v>
      </c>
    </row>
    <row r="40" spans="1:8" ht="16.5" customHeight="1" x14ac:dyDescent="0.25">
      <c r="A40" s="150"/>
      <c r="B40" s="153"/>
      <c r="C40" s="21" t="s">
        <v>427</v>
      </c>
      <c r="D40" s="2">
        <f>VLOOKUP($C40,'Ind. depurados'!$C$44:$U$129,3,0)</f>
        <v>0</v>
      </c>
      <c r="E40" s="2">
        <f>VLOOKUP($C40,'Ind. depurados'!$C$44:$U$129,4,0)</f>
        <v>0</v>
      </c>
      <c r="F40" s="2">
        <f>VLOOKUP($C40,'Ind. depurados'!$C$44:$U$129,5,0)</f>
        <v>0</v>
      </c>
      <c r="G40" s="2">
        <f>VLOOKUP($C40,'Ind. depurados'!$C$44:$U$129,6,0)</f>
        <v>0</v>
      </c>
      <c r="H40" s="2">
        <f>VLOOKUP($C40,'Ind. depurados'!$C$44:$U$129,7,0)</f>
        <v>0</v>
      </c>
    </row>
    <row r="41" spans="1:8" ht="16.5" customHeight="1" x14ac:dyDescent="0.25">
      <c r="A41" s="150"/>
      <c r="B41" s="153"/>
      <c r="C41" s="21" t="s">
        <v>257</v>
      </c>
      <c r="D41" s="35">
        <f>VLOOKUP($C41,'Ind. depurados'!$C$44:$U$129,3,0)</f>
        <v>12</v>
      </c>
      <c r="E41" s="35">
        <f>VLOOKUP($C41,'Ind. depurados'!$C$44:$U$129,4,0)</f>
        <v>5</v>
      </c>
      <c r="F41" s="35">
        <f>VLOOKUP($C41,'Ind. depurados'!$C$44:$U$129,5,0)</f>
        <v>9</v>
      </c>
      <c r="G41" s="35">
        <f>VLOOKUP($C41,'Ind. depurados'!$C$44:$U$129,6,0)</f>
        <v>7</v>
      </c>
      <c r="H41" s="35">
        <f>VLOOKUP($C41,'Ind. depurados'!$C$44:$U$129,7,0)</f>
        <v>5</v>
      </c>
    </row>
    <row r="42" spans="1:8" ht="16.5" customHeight="1" x14ac:dyDescent="0.25">
      <c r="A42" s="150"/>
      <c r="B42" s="153"/>
      <c r="C42" s="21" t="s">
        <v>262</v>
      </c>
      <c r="D42" s="35">
        <f>VLOOKUP($C42,'Ind. depurados'!$C$44:$U$129,3,0)</f>
        <v>1600</v>
      </c>
      <c r="E42" s="35">
        <f>VLOOKUP($C42,'Ind. depurados'!$C$44:$U$129,4,0)</f>
        <v>1600</v>
      </c>
      <c r="F42" s="35">
        <f>VLOOKUP($C42,'Ind. depurados'!$C$44:$U$129,5,0)</f>
        <v>1600</v>
      </c>
      <c r="G42" s="35">
        <f>VLOOKUP($C42,'Ind. depurados'!$C$44:$U$129,6,0)</f>
        <v>1600</v>
      </c>
      <c r="H42" s="35">
        <f>VLOOKUP($C42,'Ind. depurados'!$C$44:$U$129,7,0)</f>
        <v>1600</v>
      </c>
    </row>
    <row r="43" spans="1:8" ht="16.5" customHeight="1" x14ac:dyDescent="0.25">
      <c r="A43" s="150"/>
      <c r="B43" s="153"/>
      <c r="C43" s="21" t="s">
        <v>291</v>
      </c>
      <c r="D43" s="37">
        <f>VLOOKUP($C43,'Ind. depurados'!$C$44:$U$129,3,0)</f>
        <v>21.3</v>
      </c>
      <c r="E43" s="37">
        <f>VLOOKUP($C43,'Ind. depurados'!$C$44:$U$129,4,0)</f>
        <v>14.5</v>
      </c>
      <c r="F43" s="37">
        <f>VLOOKUP($C43,'Ind. depurados'!$C$44:$U$129,5,0)</f>
        <v>15.49</v>
      </c>
      <c r="G43" s="37">
        <f>VLOOKUP($C43,'Ind. depurados'!$C$44:$U$129,6,0)</f>
        <v>14.99</v>
      </c>
      <c r="H43" s="37">
        <f>VLOOKUP($C43,'Ind. depurados'!$C$44:$U$129,7,0)</f>
        <v>14.5</v>
      </c>
    </row>
    <row r="44" spans="1:8" ht="16.5" customHeight="1" x14ac:dyDescent="0.25">
      <c r="A44" s="150"/>
      <c r="B44" s="153"/>
      <c r="C44" s="21" t="s">
        <v>292</v>
      </c>
      <c r="D44" s="37">
        <f>VLOOKUP($C44,'Ind. depurados'!$C$44:$U$129,3,0)</f>
        <v>21.3</v>
      </c>
      <c r="E44" s="37">
        <f>VLOOKUP($C44,'Ind. depurados'!$C$44:$U$129,4,0)</f>
        <v>17.7</v>
      </c>
      <c r="F44" s="37">
        <f>VLOOKUP($C44,'Ind. depurados'!$C$44:$U$129,5,0)</f>
        <v>18.899999999999999</v>
      </c>
      <c r="G44" s="37">
        <f>VLOOKUP($C44,'Ind. depurados'!$C$44:$U$129,6,0)</f>
        <v>18.3</v>
      </c>
      <c r="H44" s="37">
        <f>VLOOKUP($C44,'Ind. depurados'!$C$44:$U$129,7,0)</f>
        <v>17.7</v>
      </c>
    </row>
    <row r="45" spans="1:8" ht="16.5" customHeight="1" x14ac:dyDescent="0.25">
      <c r="A45" s="150"/>
      <c r="B45" s="153"/>
      <c r="C45" s="21" t="s">
        <v>293</v>
      </c>
      <c r="D45" s="37">
        <f>VLOOKUP($C45,'Ind. depurados'!$C$44:$U$129,3,0)</f>
        <v>24.79</v>
      </c>
      <c r="E45" s="37">
        <f>VLOOKUP($C45,'Ind. depurados'!$C$44:$U$129,4,0)</f>
        <v>18.5</v>
      </c>
      <c r="F45" s="37">
        <f>VLOOKUP($C45,'Ind. depurados'!$C$44:$U$129,5,0)</f>
        <v>20.39</v>
      </c>
      <c r="G45" s="37">
        <f>VLOOKUP($C45,'Ind. depurados'!$C$44:$U$129,6,0)</f>
        <v>19.29</v>
      </c>
      <c r="H45" s="37">
        <f>VLOOKUP($C45,'Ind. depurados'!$C$44:$U$129,7,0)</f>
        <v>18.5</v>
      </c>
    </row>
    <row r="46" spans="1:8" ht="16.5" customHeight="1" x14ac:dyDescent="0.25">
      <c r="A46" s="150"/>
      <c r="B46" s="153"/>
      <c r="C46" s="21" t="s">
        <v>294</v>
      </c>
      <c r="D46" s="37">
        <f>VLOOKUP($C46,'Ind. depurados'!$C$44:$U$129,3,0)</f>
        <v>20.5</v>
      </c>
      <c r="E46" s="37">
        <f>VLOOKUP($C46,'Ind. depurados'!$C$44:$U$129,4,0)</f>
        <v>16.899999999999999</v>
      </c>
      <c r="F46" s="37">
        <f>VLOOKUP($C46,'Ind. depurados'!$C$44:$U$129,5,0)</f>
        <v>18.100000000000001</v>
      </c>
      <c r="G46" s="37">
        <f>VLOOKUP($C46,'Ind. depurados'!$C$44:$U$129,6,0)</f>
        <v>17.5</v>
      </c>
      <c r="H46" s="37">
        <f>VLOOKUP($C46,'Ind. depurados'!$C$44:$U$129,7,0)</f>
        <v>16.899999999999999</v>
      </c>
    </row>
    <row r="47" spans="1:8" ht="21.75" customHeight="1" x14ac:dyDescent="0.25">
      <c r="A47" s="157" t="s">
        <v>720</v>
      </c>
      <c r="B47" s="160" t="str">
        <f>VLOOKUP(A47,'Ind. depurados'!C$10:L$39,10,0)</f>
        <v>MSPS - INS - INC</v>
      </c>
      <c r="C47" s="21" t="s">
        <v>239</v>
      </c>
      <c r="D47" s="35">
        <f>VLOOKUP($C47,'Ind. depurados'!$C$44:$U$129,3,0)</f>
        <v>2</v>
      </c>
      <c r="E47" s="35">
        <f>VLOOKUP($C47,'Ind. depurados'!$C$44:$U$129,4,0)</f>
        <v>13</v>
      </c>
      <c r="F47" s="35">
        <f>VLOOKUP($C47,'Ind. depurados'!$C$44:$U$129,5,0)</f>
        <v>3</v>
      </c>
      <c r="G47" s="35">
        <f>VLOOKUP($C47,'Ind. depurados'!$C$44:$U$129,6,0)</f>
        <v>4</v>
      </c>
      <c r="H47" s="35">
        <f>VLOOKUP($C47,'Ind. depurados'!$C$44:$U$129,7,0)</f>
        <v>4</v>
      </c>
    </row>
    <row r="48" spans="1:8" ht="16.5" customHeight="1" x14ac:dyDescent="0.25">
      <c r="A48" s="158"/>
      <c r="B48" s="161"/>
      <c r="C48" s="21" t="s">
        <v>249</v>
      </c>
      <c r="D48" s="35">
        <f>VLOOKUP($C48,'Ind. depurados'!$C$44:$U$129,3,0)</f>
        <v>0</v>
      </c>
      <c r="E48" s="35">
        <f>VLOOKUP($C48,'Ind. depurados'!$C$44:$U$129,4,0)</f>
        <v>4</v>
      </c>
      <c r="F48" s="35">
        <f>VLOOKUP($C48,'Ind. depurados'!$C$44:$U$129,5,0)</f>
        <v>1</v>
      </c>
      <c r="G48" s="35">
        <f>VLOOKUP($C48,'Ind. depurados'!$C$44:$U$129,6,0)</f>
        <v>1</v>
      </c>
      <c r="H48" s="35">
        <f>VLOOKUP($C48,'Ind. depurados'!$C$44:$U$129,7,0)</f>
        <v>2</v>
      </c>
    </row>
    <row r="49" spans="1:8" ht="16.5" customHeight="1" x14ac:dyDescent="0.25">
      <c r="A49" s="158"/>
      <c r="B49" s="161"/>
      <c r="C49" s="21" t="s">
        <v>251</v>
      </c>
      <c r="D49" s="35">
        <f>VLOOKUP($C49,'Ind. depurados'!$C$44:$U$129,3,0)</f>
        <v>0</v>
      </c>
      <c r="E49" s="35">
        <f>VLOOKUP($C49,'Ind. depurados'!$C$44:$U$129,4,0)</f>
        <v>55</v>
      </c>
      <c r="F49" s="35">
        <f>VLOOKUP($C49,'Ind. depurados'!$C$44:$U$129,5,0)</f>
        <v>18</v>
      </c>
      <c r="G49" s="35">
        <f>VLOOKUP($C49,'Ind. depurados'!$C$44:$U$129,6,0)</f>
        <v>18</v>
      </c>
      <c r="H49" s="35">
        <f>VLOOKUP($C49,'Ind. depurados'!$C$44:$U$129,7,0)</f>
        <v>19</v>
      </c>
    </row>
    <row r="50" spans="1:8" ht="16.5" customHeight="1" x14ac:dyDescent="0.25">
      <c r="A50" s="158"/>
      <c r="B50" s="161"/>
      <c r="C50" s="21" t="s">
        <v>12</v>
      </c>
      <c r="D50" s="2">
        <f>VLOOKUP($C50,'Ind. depurados'!$C$44:$U$129,3,0)</f>
        <v>0.66800000000000004</v>
      </c>
      <c r="E50" s="2">
        <f>VLOOKUP($C50,'Ind. depurados'!$C$44:$U$129,4,0)</f>
        <v>0.72</v>
      </c>
      <c r="F50" s="2">
        <f>VLOOKUP($C50,'Ind. depurados'!$C$44:$U$129,5,0)</f>
        <v>0.71</v>
      </c>
      <c r="G50" s="2">
        <f>VLOOKUP($C50,'Ind. depurados'!$C$44:$U$129,6,0)</f>
        <v>0.72</v>
      </c>
      <c r="H50" s="2">
        <f>VLOOKUP($C50,'Ind. depurados'!$C$44:$U$129,7,0)</f>
        <v>0.72</v>
      </c>
    </row>
    <row r="51" spans="1:8" ht="16.5" customHeight="1" x14ac:dyDescent="0.25">
      <c r="A51" s="158"/>
      <c r="B51" s="161"/>
      <c r="C51" s="21" t="s">
        <v>267</v>
      </c>
      <c r="D51" s="2">
        <f>VLOOKUP($C51,'Ind. depurados'!$C$44:$U$129,3,0)</f>
        <v>0.68400000000000005</v>
      </c>
      <c r="E51" s="2">
        <f>VLOOKUP($C51,'Ind. depurados'!$C$44:$U$129,4,0)</f>
        <v>0.75</v>
      </c>
      <c r="F51" s="2">
        <f>VLOOKUP($C51,'Ind. depurados'!$C$44:$U$129,5,0)</f>
        <v>0.71699999999999997</v>
      </c>
      <c r="G51" s="2">
        <f>VLOOKUP($C51,'Ind. depurados'!$C$44:$U$129,6,0)</f>
        <v>0.73399999999999999</v>
      </c>
      <c r="H51" s="2">
        <f>VLOOKUP($C51,'Ind. depurados'!$C$44:$U$129,7,0)</f>
        <v>0.75</v>
      </c>
    </row>
    <row r="52" spans="1:8" ht="16.5" customHeight="1" x14ac:dyDescent="0.25">
      <c r="A52" s="150"/>
      <c r="B52" s="147"/>
      <c r="C52" s="21" t="s">
        <v>461</v>
      </c>
      <c r="D52" s="2">
        <f>VLOOKUP($C52,'Ind. depurados'!$C$44:$U$129,3,0)</f>
        <v>0.155</v>
      </c>
      <c r="E52" s="2">
        <f>VLOOKUP($C52,'Ind. depurados'!$C$44:$U$129,4,0)</f>
        <v>0.65</v>
      </c>
      <c r="F52" s="2">
        <f>VLOOKUP($C52,'Ind. depurados'!$C$44:$U$129,5,0)</f>
        <v>0.53</v>
      </c>
      <c r="G52" s="2">
        <f>VLOOKUP($C52,'Ind. depurados'!$C$44:$U$129,6,0)</f>
        <v>0.59</v>
      </c>
      <c r="H52" s="2">
        <f>VLOOKUP($C52,'Ind. depurados'!$C$44:$U$129,7,0)</f>
        <v>0.65</v>
      </c>
    </row>
    <row r="53" spans="1:8" ht="21.75" customHeight="1" x14ac:dyDescent="0.25">
      <c r="A53" s="158"/>
      <c r="B53" s="161"/>
      <c r="C53" s="21" t="s">
        <v>276</v>
      </c>
      <c r="D53" s="2">
        <f>VLOOKUP($C53,'Ind. depurados'!$C$44:$U$129,3,0)</f>
        <v>0</v>
      </c>
      <c r="E53" s="2">
        <f>VLOOKUP($C53,'Ind. depurados'!$C$44:$U$129,4,0)</f>
        <v>1</v>
      </c>
      <c r="F53" s="2">
        <f>VLOOKUP($C53,'Ind. depurados'!$C$44:$U$129,5,0)</f>
        <v>1</v>
      </c>
      <c r="G53" s="2">
        <f>VLOOKUP($C53,'Ind. depurados'!$C$44:$U$129,6,0)</f>
        <v>1</v>
      </c>
      <c r="H53" s="2">
        <f>VLOOKUP($C53,'Ind. depurados'!$C$44:$U$129,7,0)</f>
        <v>1</v>
      </c>
    </row>
    <row r="54" spans="1:8" ht="16.5" customHeight="1" x14ac:dyDescent="0.25">
      <c r="A54" s="158"/>
      <c r="B54" s="161"/>
      <c r="C54" s="21" t="s">
        <v>388</v>
      </c>
      <c r="D54" s="2">
        <f>VLOOKUP($C54,'Ind. depurados'!$C$44:$U$129,3,0)</f>
        <v>0.48</v>
      </c>
      <c r="E54" s="2">
        <f>VLOOKUP($C54,'Ind. depurados'!$C$44:$U$129,4,0)</f>
        <v>0.6</v>
      </c>
      <c r="F54" s="2">
        <f>VLOOKUP($C54,'Ind. depurados'!$C$44:$U$129,5,0)</f>
        <v>0.52</v>
      </c>
      <c r="G54" s="2">
        <f>VLOOKUP($C54,'Ind. depurados'!$C$44:$U$129,6,0)</f>
        <v>0.56000000000000005</v>
      </c>
      <c r="H54" s="2">
        <f>VLOOKUP($C54,'Ind. depurados'!$C$44:$U$129,7,0)</f>
        <v>0.6</v>
      </c>
    </row>
    <row r="55" spans="1:8" ht="16.5" customHeight="1" x14ac:dyDescent="0.25">
      <c r="A55" s="158"/>
      <c r="B55" s="161"/>
      <c r="C55" s="21" t="s">
        <v>298</v>
      </c>
      <c r="D55" s="36">
        <f>VLOOKUP($C55,'Ind. depurados'!$C$44:$U$129,3,0)</f>
        <v>3.5</v>
      </c>
      <c r="E55" s="36">
        <f>VLOOKUP($C55,'Ind. depurados'!$C$44:$U$129,4,0)</f>
        <v>3.1</v>
      </c>
      <c r="F55" s="36">
        <f>VLOOKUP($C55,'Ind. depurados'!$C$44:$U$129,5,0)</f>
        <v>3.1</v>
      </c>
      <c r="G55" s="36">
        <f>VLOOKUP($C55,'Ind. depurados'!$C$44:$U$129,6,0)</f>
        <v>3.1</v>
      </c>
      <c r="H55" s="36">
        <f>VLOOKUP($C55,'Ind. depurados'!$C$44:$U$129,7,0)</f>
        <v>3.1</v>
      </c>
    </row>
    <row r="56" spans="1:8" ht="16.5" customHeight="1" x14ac:dyDescent="0.25">
      <c r="A56" s="158"/>
      <c r="B56" s="161"/>
      <c r="C56" s="21" t="s">
        <v>299</v>
      </c>
      <c r="D56" s="36">
        <f>VLOOKUP($C56,'Ind. depurados'!$C$44:$U$129,3,0)</f>
        <v>16.100000000000001</v>
      </c>
      <c r="E56" s="36">
        <f>VLOOKUP($C56,'Ind. depurados'!$C$44:$U$129,4,0)</f>
        <v>12.6</v>
      </c>
      <c r="F56" s="36">
        <f>VLOOKUP($C56,'Ind. depurados'!$C$44:$U$129,5,0)</f>
        <v>14.3</v>
      </c>
      <c r="G56" s="36">
        <f>VLOOKUP($C56,'Ind. depurados'!$C$44:$U$129,6,0)</f>
        <v>13.5</v>
      </c>
      <c r="H56" s="36">
        <f>VLOOKUP($C56,'Ind. depurados'!$C$44:$U$129,7,0)</f>
        <v>12.6</v>
      </c>
    </row>
    <row r="57" spans="1:8" ht="16.5" customHeight="1" x14ac:dyDescent="0.25">
      <c r="A57" s="159"/>
      <c r="B57" s="162"/>
      <c r="C57" s="21" t="s">
        <v>219</v>
      </c>
      <c r="D57" s="37">
        <f>VLOOKUP($C57,'Ind. depurados'!$C$44:$U$129,3,0)</f>
        <v>221</v>
      </c>
      <c r="E57" s="37">
        <f>VLOOKUP($C57,'Ind. depurados'!$C$44:$U$129,4,0)</f>
        <v>192</v>
      </c>
      <c r="F57" s="37">
        <f>VLOOKUP($C57,'Ind. depurados'!$C$44:$U$129,5,0)</f>
        <v>200.65</v>
      </c>
      <c r="G57" s="37">
        <f>VLOOKUP($C57,'Ind. depurados'!$C$44:$U$129,6,0)</f>
        <v>199.3</v>
      </c>
      <c r="H57" s="37">
        <f>VLOOKUP($C57,'Ind. depurados'!$C$44:$U$129,7,0)</f>
        <v>192</v>
      </c>
    </row>
    <row r="58" spans="1:8" ht="16.5" customHeight="1" x14ac:dyDescent="0.25">
      <c r="A58" s="39" t="s">
        <v>721</v>
      </c>
      <c r="B58" s="41" t="str">
        <f>VLOOKUP(A58,'Ind. depurados'!C$10:L$39,10,0)</f>
        <v>MSPS - INS</v>
      </c>
      <c r="C58" s="21" t="s">
        <v>233</v>
      </c>
      <c r="D58" s="35">
        <f>VLOOKUP($C58,'Ind. depurados'!$C$44:$U$129,3,0)</f>
        <v>1102</v>
      </c>
      <c r="E58" s="35">
        <f>VLOOKUP($C58,'Ind. depurados'!$C$44:$U$129,4,0)</f>
        <v>1100</v>
      </c>
      <c r="F58" s="35">
        <f>VLOOKUP($C58,'Ind. depurados'!$C$44:$U$129,5,0)</f>
        <v>1100</v>
      </c>
      <c r="G58" s="35">
        <f>VLOOKUP($C58,'Ind. depurados'!$C$44:$U$129,6,0)</f>
        <v>1100</v>
      </c>
      <c r="H58" s="35">
        <f>VLOOKUP($C58,'Ind. depurados'!$C$44:$U$129,7,0)</f>
        <v>1100</v>
      </c>
    </row>
    <row r="59" spans="1:8" ht="16.5" customHeight="1" x14ac:dyDescent="0.25">
      <c r="A59" s="157" t="s">
        <v>722</v>
      </c>
      <c r="B59" s="163" t="str">
        <f>VLOOKUP(A59,'Ind. depurados'!C$10:L$39,10,0)</f>
        <v>MSPS</v>
      </c>
      <c r="C59" s="21" t="s">
        <v>253</v>
      </c>
      <c r="D59" s="35">
        <f>VLOOKUP($C59,'Ind. depurados'!$C$44:$U$129,3,0)</f>
        <v>8</v>
      </c>
      <c r="E59" s="35">
        <f>VLOOKUP($C59,'Ind. depurados'!$C$44:$U$129,4,0)</f>
        <v>32</v>
      </c>
      <c r="F59" s="35">
        <f>VLOOKUP($C59,'Ind. depurados'!$C$44:$U$129,5,0)</f>
        <v>8</v>
      </c>
      <c r="G59" s="35">
        <f>VLOOKUP($C59,'Ind. depurados'!$C$44:$U$129,6,0)</f>
        <v>8</v>
      </c>
      <c r="H59" s="35">
        <f>VLOOKUP($C59,'Ind. depurados'!$C$44:$U$129,7,0)</f>
        <v>8</v>
      </c>
    </row>
    <row r="60" spans="1:8" ht="16.5" customHeight="1" x14ac:dyDescent="0.25">
      <c r="A60" s="158"/>
      <c r="B60" s="164"/>
      <c r="C60" s="21" t="s">
        <v>254</v>
      </c>
      <c r="D60" s="35">
        <f>VLOOKUP($C60,'Ind. depurados'!$C$44:$U$129,3,0)</f>
        <v>0</v>
      </c>
      <c r="E60" s="35">
        <f>VLOOKUP($C60,'Ind. depurados'!$C$44:$U$129,4,0)</f>
        <v>32</v>
      </c>
      <c r="F60" s="35">
        <f>VLOOKUP($C60,'Ind. depurados'!$C$44:$U$129,5,0)</f>
        <v>8</v>
      </c>
      <c r="G60" s="35">
        <f>VLOOKUP($C60,'Ind. depurados'!$C$44:$U$129,6,0)</f>
        <v>12</v>
      </c>
      <c r="H60" s="35">
        <f>VLOOKUP($C60,'Ind. depurados'!$C$44:$U$129,7,0)</f>
        <v>12</v>
      </c>
    </row>
    <row r="61" spans="1:8" ht="21.75" customHeight="1" x14ac:dyDescent="0.25">
      <c r="A61" s="159"/>
      <c r="B61" s="165"/>
      <c r="C61" s="21" t="s">
        <v>255</v>
      </c>
      <c r="D61" s="35">
        <f>VLOOKUP($C61,'Ind. depurados'!$C$44:$U$129,3,0)</f>
        <v>0</v>
      </c>
      <c r="E61" s="35">
        <f>VLOOKUP($C61,'Ind. depurados'!$C$44:$U$129,4,0)</f>
        <v>64</v>
      </c>
      <c r="F61" s="35">
        <f>VLOOKUP($C61,'Ind. depurados'!$C$44:$U$129,5,0)</f>
        <v>14</v>
      </c>
      <c r="G61" s="35">
        <f>VLOOKUP($C61,'Ind. depurados'!$C$44:$U$129,6,0)</f>
        <v>25</v>
      </c>
      <c r="H61" s="35">
        <f>VLOOKUP($C61,'Ind. depurados'!$C$44:$U$129,7,0)</f>
        <v>25</v>
      </c>
    </row>
    <row r="62" spans="1:8" ht="16.5" customHeight="1" x14ac:dyDescent="0.25">
      <c r="A62" s="157" t="s">
        <v>723</v>
      </c>
      <c r="B62" s="163" t="str">
        <f>VLOOKUP(A62,'Ind. depurados'!C$10:L$39,10,0)</f>
        <v>MSPS - INVIMA</v>
      </c>
      <c r="C62" s="21" t="s">
        <v>231</v>
      </c>
      <c r="D62" s="35">
        <f>VLOOKUP($C62,'Ind. depurados'!$C$44:$U$129,3,0)</f>
        <v>2</v>
      </c>
      <c r="E62" s="35">
        <f>VLOOKUP($C62,'Ind. depurados'!$C$44:$U$129,4,0)</f>
        <v>5</v>
      </c>
      <c r="F62" s="35">
        <f>VLOOKUP($C62,'Ind. depurados'!$C$44:$U$129,5,0)</f>
        <v>4</v>
      </c>
      <c r="G62" s="35">
        <f>VLOOKUP($C62,'Ind. depurados'!$C$44:$U$129,6,0)</f>
        <v>4</v>
      </c>
      <c r="H62" s="35">
        <f>VLOOKUP($C62,'Ind. depurados'!$C$44:$U$129,7,0)</f>
        <v>5</v>
      </c>
    </row>
    <row r="63" spans="1:8" ht="16.5" customHeight="1" x14ac:dyDescent="0.25">
      <c r="A63" s="158"/>
      <c r="B63" s="164"/>
      <c r="C63" s="21" t="s">
        <v>271</v>
      </c>
      <c r="D63" s="2">
        <f>VLOOKUP($C63,'Ind. depurados'!$C$44:$U$129,3,0)</f>
        <v>3.8399999999999997E-2</v>
      </c>
      <c r="E63" s="2">
        <f>VLOOKUP($C63,'Ind. depurados'!$C$44:$U$129,4,0)</f>
        <v>3.7999999999999999E-2</v>
      </c>
      <c r="F63" s="2">
        <f>VLOOKUP($C63,'Ind. depurados'!$C$44:$U$129,5,0)</f>
        <v>3.7999999999999999E-2</v>
      </c>
      <c r="G63" s="2">
        <f>VLOOKUP($C63,'Ind. depurados'!$C$44:$U$129,6,0)</f>
        <v>3.7999999999999999E-2</v>
      </c>
      <c r="H63" s="2">
        <f>VLOOKUP($C63,'Ind. depurados'!$C$44:$U$129,7,0)</f>
        <v>3.7999999999999999E-2</v>
      </c>
    </row>
    <row r="64" spans="1:8" ht="16.5" customHeight="1" x14ac:dyDescent="0.25">
      <c r="A64" s="159"/>
      <c r="B64" s="165"/>
      <c r="C64" s="21" t="s">
        <v>296</v>
      </c>
      <c r="D64" s="36">
        <f>VLOOKUP($C64,'Ind. depurados'!$C$44:$U$129,3,0)</f>
        <v>7.6</v>
      </c>
      <c r="E64" s="36">
        <f>VLOOKUP($C64,'Ind. depurados'!$C$44:$U$129,4,0)</f>
        <v>6</v>
      </c>
      <c r="F64" s="36">
        <f>VLOOKUP($C64,'Ind. depurados'!$C$44:$U$129,5,0)</f>
        <v>6.9</v>
      </c>
      <c r="G64" s="36">
        <f>VLOOKUP($C64,'Ind. depurados'!$C$44:$U$129,6,0)</f>
        <v>6.5</v>
      </c>
      <c r="H64" s="36">
        <f>VLOOKUP($C64,'Ind. depurados'!$C$44:$U$129,7,0)</f>
        <v>6</v>
      </c>
    </row>
    <row r="65" spans="1:8" ht="16.5" customHeight="1" x14ac:dyDescent="0.25">
      <c r="A65" s="157" t="s">
        <v>724</v>
      </c>
      <c r="B65" s="163" t="str">
        <f>VLOOKUP(A65,'Ind. depurados'!C$10:L$39,10,0)</f>
        <v>MSPS</v>
      </c>
      <c r="C65" s="21" t="s">
        <v>247</v>
      </c>
      <c r="D65" s="35">
        <f>VLOOKUP($C65,'Ind. depurados'!$C$44:$U$129,3,0)</f>
        <v>2</v>
      </c>
      <c r="E65" s="35">
        <f>VLOOKUP($C65,'Ind. depurados'!$C$44:$U$129,4,0)</f>
        <v>20</v>
      </c>
      <c r="F65" s="35">
        <f>VLOOKUP($C65,'Ind. depurados'!$C$44:$U$129,5,0)</f>
        <v>4</v>
      </c>
      <c r="G65" s="35">
        <f>VLOOKUP($C65,'Ind. depurados'!$C$44:$U$129,6,0)</f>
        <v>6</v>
      </c>
      <c r="H65" s="35">
        <f>VLOOKUP($C65,'Ind. depurados'!$C$44:$U$129,7,0)</f>
        <v>8</v>
      </c>
    </row>
    <row r="66" spans="1:8" ht="16.5" customHeight="1" x14ac:dyDescent="0.25">
      <c r="A66" s="158"/>
      <c r="B66" s="164"/>
      <c r="C66" s="21" t="s">
        <v>252</v>
      </c>
      <c r="D66" s="35">
        <f>VLOOKUP($C66,'Ind. depurados'!$C$44:$U$129,3,0)</f>
        <v>62</v>
      </c>
      <c r="E66" s="35">
        <f>VLOOKUP($C66,'Ind. depurados'!$C$44:$U$129,4,0)</f>
        <v>245</v>
      </c>
      <c r="F66" s="35">
        <f>VLOOKUP($C66,'Ind. depurados'!$C$44:$U$129,5,0)</f>
        <v>121</v>
      </c>
      <c r="G66" s="35">
        <f>VLOOKUP($C66,'Ind. depurados'!$C$44:$U$129,6,0)</f>
        <v>182</v>
      </c>
      <c r="H66" s="35">
        <f>VLOOKUP($C66,'Ind. depurados'!$C$44:$U$129,7,0)</f>
        <v>245</v>
      </c>
    </row>
    <row r="67" spans="1:8" ht="16.5" customHeight="1" x14ac:dyDescent="0.25">
      <c r="A67" s="158"/>
      <c r="B67" s="164"/>
      <c r="C67" s="21" t="s">
        <v>263</v>
      </c>
      <c r="D67" s="2">
        <f>VLOOKUP($C67,'Ind. depurados'!$C$44:$U$129,3,0)</f>
        <v>0.60599999999999998</v>
      </c>
      <c r="E67" s="2">
        <f>VLOOKUP($C67,'Ind. depurados'!$C$44:$U$129,4,0)</f>
        <v>0.8</v>
      </c>
      <c r="F67" s="2">
        <f>VLOOKUP($C67,'Ind. depurados'!$C$44:$U$129,5,0)</f>
        <v>0.75</v>
      </c>
      <c r="G67" s="2">
        <f>VLOOKUP($C67,'Ind. depurados'!$C$44:$U$129,6,0)</f>
        <v>0.78</v>
      </c>
      <c r="H67" s="2">
        <f>VLOOKUP($C67,'Ind. depurados'!$C$44:$U$129,7,0)</f>
        <v>0.8</v>
      </c>
    </row>
    <row r="68" spans="1:8" ht="22.5" customHeight="1" x14ac:dyDescent="0.25">
      <c r="A68" s="158"/>
      <c r="B68" s="164"/>
      <c r="C68" s="21" t="s">
        <v>268</v>
      </c>
      <c r="D68" s="2">
        <f>VLOOKUP($C68,'Ind. depurados'!$C$44:$U$129,3,0)</f>
        <v>1</v>
      </c>
      <c r="E68" s="2">
        <f>VLOOKUP($C68,'Ind. depurados'!$C$44:$U$129,4,0)</f>
        <v>1</v>
      </c>
      <c r="F68" s="2">
        <f>VLOOKUP($C68,'Ind. depurados'!$C$44:$U$129,5,0)</f>
        <v>1</v>
      </c>
      <c r="G68" s="2">
        <f>VLOOKUP($C68,'Ind. depurados'!$C$44:$U$129,6,0)</f>
        <v>1</v>
      </c>
      <c r="H68" s="2">
        <f>VLOOKUP($C68,'Ind. depurados'!$C$44:$U$129,7,0)</f>
        <v>1</v>
      </c>
    </row>
    <row r="69" spans="1:8" ht="22.5" customHeight="1" x14ac:dyDescent="0.25">
      <c r="A69" s="158"/>
      <c r="B69" s="164"/>
      <c r="C69" s="21" t="s">
        <v>269</v>
      </c>
      <c r="D69" s="2">
        <f>VLOOKUP($C69,'Ind. depurados'!$C$44:$U$129,3,0)</f>
        <v>0.95</v>
      </c>
      <c r="E69" s="2">
        <f>VLOOKUP($C69,'Ind. depurados'!$C$44:$U$129,4,0)</f>
        <v>0.99</v>
      </c>
      <c r="F69" s="2">
        <f>VLOOKUP($C69,'Ind. depurados'!$C$44:$U$129,5,0)</f>
        <v>0.95</v>
      </c>
      <c r="G69" s="2">
        <f>VLOOKUP($C69,'Ind. depurados'!$C$44:$U$129,6,0)</f>
        <v>0.97</v>
      </c>
      <c r="H69" s="2">
        <f>VLOOKUP($C69,'Ind. depurados'!$C$44:$U$129,7,0)</f>
        <v>0.99</v>
      </c>
    </row>
    <row r="70" spans="1:8" ht="22.5" customHeight="1" x14ac:dyDescent="0.25">
      <c r="A70" s="158"/>
      <c r="B70" s="164"/>
      <c r="C70" s="21" t="s">
        <v>270</v>
      </c>
      <c r="D70" s="2">
        <f>VLOOKUP($C70,'Ind. depurados'!$C$44:$U$129,3,0)</f>
        <v>0</v>
      </c>
      <c r="E70" s="2">
        <f>VLOOKUP($C70,'Ind. depurados'!$C$44:$U$129,4,0)</f>
        <v>1</v>
      </c>
      <c r="F70" s="2">
        <f>VLOOKUP($C70,'Ind. depurados'!$C$44:$U$129,5,0)</f>
        <v>1</v>
      </c>
      <c r="G70" s="2">
        <f>VLOOKUP($C70,'Ind. depurados'!$C$44:$U$129,6,0)</f>
        <v>1</v>
      </c>
      <c r="H70" s="2">
        <f>VLOOKUP($C70,'Ind. depurados'!$C$44:$U$129,7,0)</f>
        <v>1</v>
      </c>
    </row>
    <row r="71" spans="1:8" ht="16.5" customHeight="1" x14ac:dyDescent="0.25">
      <c r="A71" s="158"/>
      <c r="B71" s="164"/>
      <c r="C71" s="21" t="s">
        <v>272</v>
      </c>
      <c r="D71" s="2">
        <f>VLOOKUP($C71,'Ind. depurados'!$C$44:$U$129,3,0)</f>
        <v>0.84799999999999998</v>
      </c>
      <c r="E71" s="2">
        <f>VLOOKUP($C71,'Ind. depurados'!$C$44:$U$129,4,0)</f>
        <v>0.88</v>
      </c>
      <c r="F71" s="2">
        <f>VLOOKUP($C71,'Ind. depurados'!$C$44:$U$129,5,0)</f>
        <v>0.87</v>
      </c>
      <c r="G71" s="2">
        <f>VLOOKUP($C71,'Ind. depurados'!$C$44:$U$129,6,0)</f>
        <v>0.875</v>
      </c>
      <c r="H71" s="2">
        <f>VLOOKUP($C71,'Ind. depurados'!$C$44:$U$129,7,0)</f>
        <v>0.88</v>
      </c>
    </row>
    <row r="72" spans="1:8" ht="16.5" customHeight="1" x14ac:dyDescent="0.25">
      <c r="A72" s="158"/>
      <c r="B72" s="164"/>
      <c r="C72" s="21" t="s">
        <v>273</v>
      </c>
      <c r="D72" s="2">
        <f>VLOOKUP($C72,'Ind. depurados'!$C$44:$U$129,3,0)</f>
        <v>0.77800000000000002</v>
      </c>
      <c r="E72" s="2">
        <f>VLOOKUP($C72,'Ind. depurados'!$C$44:$U$129,4,0)</f>
        <v>0.83599999999999997</v>
      </c>
      <c r="F72" s="2">
        <f>VLOOKUP($C72,'Ind. depurados'!$C$44:$U$129,5,0)</f>
        <v>0.80700000000000005</v>
      </c>
      <c r="G72" s="2">
        <f>VLOOKUP($C72,'Ind. depurados'!$C$44:$U$129,6,0)</f>
        <v>0.82199999999999995</v>
      </c>
      <c r="H72" s="2">
        <f>VLOOKUP($C72,'Ind. depurados'!$C$44:$U$129,7,0)</f>
        <v>0.83599999999999997</v>
      </c>
    </row>
    <row r="73" spans="1:8" ht="16.5" customHeight="1" x14ac:dyDescent="0.25">
      <c r="A73" s="158"/>
      <c r="B73" s="164"/>
      <c r="C73" s="21" t="s">
        <v>288</v>
      </c>
      <c r="D73" s="37">
        <f>VLOOKUP($C73,'Ind. depurados'!$C$44:$U$129,3,0)</f>
        <v>60.67</v>
      </c>
      <c r="E73" s="37">
        <f>VLOOKUP($C73,'Ind. depurados'!$C$44:$U$129,4,0)</f>
        <v>54.24</v>
      </c>
      <c r="F73" s="37">
        <f>VLOOKUP($C73,'Ind. depurados'!$C$44:$U$129,5,0)</f>
        <v>60.67</v>
      </c>
      <c r="G73" s="37">
        <f>VLOOKUP($C73,'Ind. depurados'!$C$44:$U$129,6,0)</f>
        <v>60.67</v>
      </c>
      <c r="H73" s="37">
        <f>VLOOKUP($C73,'Ind. depurados'!$C$44:$U$129,7,0)</f>
        <v>60.67</v>
      </c>
    </row>
    <row r="74" spans="1:8" ht="16.5" customHeight="1" x14ac:dyDescent="0.25">
      <c r="A74" s="159"/>
      <c r="B74" s="165"/>
      <c r="C74" s="21" t="s">
        <v>220</v>
      </c>
      <c r="D74" s="37">
        <f>VLOOKUP($C74,'Ind. depurados'!$C$44:$U$129,3,0)</f>
        <v>105.02</v>
      </c>
      <c r="E74" s="37">
        <f>VLOOKUP($C74,'Ind. depurados'!$C$44:$U$129,4,0)</f>
        <v>80</v>
      </c>
      <c r="F74" s="37">
        <f>VLOOKUP($C74,'Ind. depurados'!$C$44:$U$129,5,0)</f>
        <v>88.37</v>
      </c>
      <c r="G74" s="37">
        <f>VLOOKUP($C74,'Ind. depurados'!$C$44:$U$129,6,0)</f>
        <v>84.16</v>
      </c>
      <c r="H74" s="37">
        <f>VLOOKUP($C74,'Ind. depurados'!$C$44:$U$129,7,0)</f>
        <v>80</v>
      </c>
    </row>
    <row r="75" spans="1:8" ht="35.25" customHeight="1" x14ac:dyDescent="0.25">
      <c r="A75" s="39" t="s">
        <v>725</v>
      </c>
      <c r="B75" s="41" t="str">
        <f>VLOOKUP(A75,'Ind. depurados'!C$10:L$39,10,0)</f>
        <v>MSPS</v>
      </c>
      <c r="C75" s="21"/>
      <c r="D75" s="2" t="e">
        <f>VLOOKUP($C75,'Ind. depurados'!$C$44:$U$129,3,0)</f>
        <v>#N/A</v>
      </c>
      <c r="E75" s="2" t="e">
        <f>VLOOKUP($C75,'Ind. depurados'!$C$44:$U$129,4,0)</f>
        <v>#N/A</v>
      </c>
      <c r="F75" s="2" t="e">
        <f>VLOOKUP($C75,'Ind. depurados'!$C$44:$U$129,5,0)</f>
        <v>#N/A</v>
      </c>
      <c r="G75" s="2" t="e">
        <f>VLOOKUP($C75,'Ind. depurados'!$C$44:$U$129,6,0)</f>
        <v>#N/A</v>
      </c>
      <c r="H75" s="2" t="e">
        <f>VLOOKUP($C75,'Ind. depurados'!$C$44:$U$129,7,0)</f>
        <v>#N/A</v>
      </c>
    </row>
    <row r="76" spans="1:8" ht="16.5" customHeight="1" x14ac:dyDescent="0.25">
      <c r="A76" s="157" t="s">
        <v>726</v>
      </c>
      <c r="B76" s="163" t="str">
        <f>VLOOKUP(A76,'Ind. depurados'!C$10:L$39,10,0)</f>
        <v>MSPS</v>
      </c>
      <c r="C76" s="21" t="s">
        <v>232</v>
      </c>
      <c r="D76" s="35">
        <f>VLOOKUP($C76,'Ind. depurados'!$C$44:$U$129,3,0)</f>
        <v>19</v>
      </c>
      <c r="E76" s="35">
        <f>VLOOKUP($C76,'Ind. depurados'!$C$44:$U$129,4,0)</f>
        <v>23</v>
      </c>
      <c r="F76" s="35">
        <f>VLOOKUP($C76,'Ind. depurados'!$C$44:$U$129,5,0)</f>
        <v>21</v>
      </c>
      <c r="G76" s="35">
        <f>VLOOKUP($C76,'Ind. depurados'!$C$44:$U$129,6,0)</f>
        <v>22</v>
      </c>
      <c r="H76" s="35">
        <f>VLOOKUP($C76,'Ind. depurados'!$C$44:$U$129,7,0)</f>
        <v>23</v>
      </c>
    </row>
    <row r="77" spans="1:8" ht="16.5" customHeight="1" x14ac:dyDescent="0.25">
      <c r="A77" s="158"/>
      <c r="B77" s="164"/>
      <c r="C77" s="21" t="s">
        <v>235</v>
      </c>
      <c r="D77" s="38">
        <f>VLOOKUP($C77,'Ind. depurados'!$C$44:$U$129,3,0)</f>
        <v>0.89</v>
      </c>
      <c r="E77" s="38">
        <f>VLOOKUP($C77,'Ind. depurados'!$C$44:$U$129,4,0)</f>
        <v>0.95</v>
      </c>
      <c r="F77" s="38">
        <f>VLOOKUP($C77,'Ind. depurados'!$C$44:$U$129,5,0)</f>
        <v>0.95</v>
      </c>
      <c r="G77" s="38">
        <f>VLOOKUP($C77,'Ind. depurados'!$C$44:$U$129,6,0)</f>
        <v>0.95</v>
      </c>
      <c r="H77" s="38">
        <f>VLOOKUP($C77,'Ind. depurados'!$C$44:$U$129,7,0)</f>
        <v>0.95</v>
      </c>
    </row>
    <row r="78" spans="1:8" ht="16.5" customHeight="1" x14ac:dyDescent="0.25">
      <c r="A78" s="158"/>
      <c r="B78" s="164"/>
      <c r="C78" s="21" t="s">
        <v>236</v>
      </c>
      <c r="D78" s="38">
        <f>VLOOKUP($C78,'Ind. depurados'!$C$44:$U$129,3,0)</f>
        <v>0.9</v>
      </c>
      <c r="E78" s="38">
        <f>VLOOKUP($C78,'Ind. depurados'!$C$44:$U$129,4,0)</f>
        <v>0.95</v>
      </c>
      <c r="F78" s="38">
        <f>VLOOKUP($C78,'Ind. depurados'!$C$44:$U$129,5,0)</f>
        <v>0.95</v>
      </c>
      <c r="G78" s="38">
        <f>VLOOKUP($C78,'Ind. depurados'!$C$44:$U$129,6,0)</f>
        <v>0.95</v>
      </c>
      <c r="H78" s="38">
        <f>VLOOKUP($C78,'Ind. depurados'!$C$44:$U$129,7,0)</f>
        <v>0.95</v>
      </c>
    </row>
    <row r="79" spans="1:8" ht="16.5" customHeight="1" x14ac:dyDescent="0.25">
      <c r="A79" s="158"/>
      <c r="B79" s="164"/>
      <c r="C79" s="21" t="s">
        <v>237</v>
      </c>
      <c r="D79" s="38">
        <f>VLOOKUP($C79,'Ind. depurados'!$C$44:$U$129,3,0)</f>
        <v>0.9</v>
      </c>
      <c r="E79" s="38">
        <f>VLOOKUP($C79,'Ind. depurados'!$C$44:$U$129,4,0)</f>
        <v>0.95</v>
      </c>
      <c r="F79" s="38">
        <f>VLOOKUP($C79,'Ind. depurados'!$C$44:$U$129,5,0)</f>
        <v>0.95</v>
      </c>
      <c r="G79" s="38">
        <f>VLOOKUP($C79,'Ind. depurados'!$C$44:$U$129,6,0)</f>
        <v>0.95</v>
      </c>
      <c r="H79" s="38">
        <f>VLOOKUP($C79,'Ind. depurados'!$C$44:$U$129,7,0)</f>
        <v>0.95</v>
      </c>
    </row>
    <row r="80" spans="1:8" ht="16.5" customHeight="1" x14ac:dyDescent="0.25">
      <c r="A80" s="158"/>
      <c r="B80" s="164"/>
      <c r="C80" s="21" t="s">
        <v>13</v>
      </c>
      <c r="D80" s="38">
        <f>VLOOKUP($C80,'Ind. depurados'!$C$44:$U$129,3,0)</f>
        <v>0.9</v>
      </c>
      <c r="E80" s="38">
        <f>VLOOKUP($C80,'Ind. depurados'!$C$44:$U$129,4,0)</f>
        <v>0.95</v>
      </c>
      <c r="F80" s="38">
        <f>VLOOKUP($C80,'Ind. depurados'!$C$44:$U$129,5,0)</f>
        <v>0.95</v>
      </c>
      <c r="G80" s="38">
        <f>VLOOKUP($C80,'Ind. depurados'!$C$44:$U$129,6,0)</f>
        <v>0.95</v>
      </c>
      <c r="H80" s="38">
        <f>VLOOKUP($C80,'Ind. depurados'!$C$44:$U$129,7,0)</f>
        <v>0.95</v>
      </c>
    </row>
    <row r="81" spans="1:8" ht="16.5" customHeight="1" x14ac:dyDescent="0.25">
      <c r="A81" s="158"/>
      <c r="B81" s="164"/>
      <c r="C81" s="21" t="s">
        <v>11</v>
      </c>
      <c r="D81" s="38">
        <f>VLOOKUP($C81,'Ind. depurados'!$C$44:$U$129,3,0)</f>
        <v>0.91</v>
      </c>
      <c r="E81" s="38">
        <f>VLOOKUP($C81,'Ind. depurados'!$C$44:$U$129,4,0)</f>
        <v>0.95</v>
      </c>
      <c r="F81" s="38">
        <f>VLOOKUP($C81,'Ind. depurados'!$C$44:$U$129,5,0)</f>
        <v>0.95</v>
      </c>
      <c r="G81" s="38">
        <f>VLOOKUP($C81,'Ind. depurados'!$C$44:$U$129,6,0)</f>
        <v>0.95</v>
      </c>
      <c r="H81" s="38">
        <f>VLOOKUP($C81,'Ind. depurados'!$C$44:$U$129,7,0)</f>
        <v>0.95</v>
      </c>
    </row>
    <row r="82" spans="1:8" ht="16.5" customHeight="1" x14ac:dyDescent="0.25">
      <c r="A82" s="158"/>
      <c r="B82" s="164"/>
      <c r="C82" s="21" t="s">
        <v>10</v>
      </c>
      <c r="D82" s="35">
        <f>VLOOKUP($C82,'Ind. depurados'!$C$44:$U$129,3,0)</f>
        <v>0</v>
      </c>
      <c r="E82" s="35">
        <f>VLOOKUP($C82,'Ind. depurados'!$C$44:$U$129,4,0)</f>
        <v>32</v>
      </c>
      <c r="F82" s="35">
        <f>VLOOKUP($C82,'Ind. depurados'!$C$44:$U$129,5,0)</f>
        <v>10</v>
      </c>
      <c r="G82" s="35">
        <f>VLOOKUP($C82,'Ind. depurados'!$C$44:$U$129,6,0)</f>
        <v>20</v>
      </c>
      <c r="H82" s="35">
        <f>VLOOKUP($C82,'Ind. depurados'!$C$44:$U$129,7,0)</f>
        <v>32</v>
      </c>
    </row>
    <row r="83" spans="1:8" ht="26.25" customHeight="1" x14ac:dyDescent="0.25">
      <c r="A83" s="159"/>
      <c r="B83" s="165"/>
      <c r="C83" s="21" t="s">
        <v>275</v>
      </c>
      <c r="D83" s="38">
        <f>VLOOKUP($C83,'Ind. depurados'!$C$44:$U$129,3,0)</f>
        <v>0.8</v>
      </c>
      <c r="E83" s="38">
        <f>VLOOKUP($C83,'Ind. depurados'!$C$44:$U$129,4,0)</f>
        <v>0.95</v>
      </c>
      <c r="F83" s="38">
        <f>VLOOKUP($C83,'Ind. depurados'!$C$44:$U$129,5,0)</f>
        <v>0.85</v>
      </c>
      <c r="G83" s="38">
        <f>VLOOKUP($C83,'Ind. depurados'!$C$44:$U$129,6,0)</f>
        <v>0.9</v>
      </c>
      <c r="H83" s="38">
        <f>VLOOKUP($C83,'Ind. depurados'!$C$44:$U$129,7,0)</f>
        <v>0.95</v>
      </c>
    </row>
    <row r="84" spans="1:8" ht="16.5" customHeight="1" x14ac:dyDescent="0.25">
      <c r="A84" s="157" t="s">
        <v>31</v>
      </c>
      <c r="B84" s="163" t="str">
        <f>VLOOKUP(A84,'Ind. depurados'!C$10:L$39,10,0)</f>
        <v>MSPS - SNS - INVIMA - INS</v>
      </c>
      <c r="C84" s="21" t="s">
        <v>282</v>
      </c>
      <c r="D84" s="2">
        <f>VLOOKUP($C84,'Ind. depurados'!$C$44:$U$129,3,0)</f>
        <v>0</v>
      </c>
      <c r="E84" s="2">
        <f>VLOOKUP($C84,'Ind. depurados'!$C$44:$U$129,4,0)</f>
        <v>0.95</v>
      </c>
      <c r="F84" s="2">
        <f>VLOOKUP($C84,'Ind. depurados'!$C$44:$U$129,5,0)</f>
        <v>0.8</v>
      </c>
      <c r="G84" s="2">
        <f>VLOOKUP($C84,'Ind. depurados'!$C$44:$U$129,6,0)</f>
        <v>0.9</v>
      </c>
      <c r="H84" s="2">
        <f>VLOOKUP($C84,'Ind. depurados'!$C$44:$U$129,7,0)</f>
        <v>0.95</v>
      </c>
    </row>
    <row r="85" spans="1:8" ht="16.5" customHeight="1" x14ac:dyDescent="0.25">
      <c r="A85" s="159"/>
      <c r="B85" s="165"/>
      <c r="C85" s="21" t="s">
        <v>290</v>
      </c>
      <c r="D85" s="35">
        <f>VLOOKUP($C85,'Ind. depurados'!$C$44:$U$129,3,0)</f>
        <v>0</v>
      </c>
      <c r="E85" s="35">
        <f>VLOOKUP($C85,'Ind. depurados'!$C$44:$U$129,4,0)</f>
        <v>95</v>
      </c>
      <c r="F85" s="35">
        <f>VLOOKUP($C85,'Ind. depurados'!$C$44:$U$129,5,0)</f>
        <v>32</v>
      </c>
      <c r="G85" s="35">
        <f>VLOOKUP($C85,'Ind. depurados'!$C$44:$U$129,6,0)</f>
        <v>64</v>
      </c>
      <c r="H85" s="35">
        <f>VLOOKUP($C85,'Ind. depurados'!$C$44:$U$129,7,0)</f>
        <v>95</v>
      </c>
    </row>
    <row r="86" spans="1:8" ht="16.5" customHeight="1" x14ac:dyDescent="0.25">
      <c r="A86" s="157" t="s">
        <v>32</v>
      </c>
      <c r="B86" s="163" t="str">
        <f>VLOOKUP(A86,'Ind. depurados'!C$10:L$39,10,0)</f>
        <v>MSPS</v>
      </c>
      <c r="C86" s="21" t="s">
        <v>242</v>
      </c>
      <c r="D86" s="2">
        <f>VLOOKUP($C86,'Ind. depurados'!$C$44:$U$129,3,0)</f>
        <v>0</v>
      </c>
      <c r="E86" s="2">
        <f>VLOOKUP($C86,'Ind. depurados'!$C$44:$U$129,4,0)</f>
        <v>1</v>
      </c>
      <c r="F86" s="2">
        <f>VLOOKUP($C86,'Ind. depurados'!$C$44:$U$129,5,0)</f>
        <v>1</v>
      </c>
      <c r="G86" s="2">
        <f>VLOOKUP($C86,'Ind. depurados'!$C$44:$U$129,6,0)</f>
        <v>1</v>
      </c>
      <c r="H86" s="2">
        <f>VLOOKUP($C86,'Ind. depurados'!$C$44:$U$129,7,0)</f>
        <v>1</v>
      </c>
    </row>
    <row r="87" spans="1:8" ht="16.5" customHeight="1" x14ac:dyDescent="0.25">
      <c r="A87" s="159"/>
      <c r="B87" s="165"/>
      <c r="C87" s="21" t="s">
        <v>261</v>
      </c>
      <c r="D87" s="2">
        <f>VLOOKUP($C87,'Ind. depurados'!$C$44:$U$129,3,0)</f>
        <v>0.89</v>
      </c>
      <c r="E87" s="2">
        <f>VLOOKUP($C87,'Ind. depurados'!$C$44:$U$129,4,0)</f>
        <v>0.92</v>
      </c>
      <c r="F87" s="2">
        <f>VLOOKUP($C87,'Ind. depurados'!$C$44:$U$129,5,0)</f>
        <v>0.90500000000000003</v>
      </c>
      <c r="G87" s="2">
        <f>VLOOKUP($C87,'Ind. depurados'!$C$44:$U$129,6,0)</f>
        <v>0.91200000000000003</v>
      </c>
      <c r="H87" s="2">
        <f>VLOOKUP($C87,'Ind. depurados'!$C$44:$U$129,7,0)</f>
        <v>0.92</v>
      </c>
    </row>
    <row r="88" spans="1:8" ht="16.5" customHeight="1" x14ac:dyDescent="0.25">
      <c r="A88" s="157" t="s">
        <v>33</v>
      </c>
      <c r="B88" s="163" t="str">
        <f>VLOOKUP(A88,'Ind. depurados'!C$10:L$39,10,0)</f>
        <v>MSPS - SNS</v>
      </c>
      <c r="C88" s="21" t="s">
        <v>234</v>
      </c>
      <c r="D88" s="35">
        <f>VLOOKUP($C88,'Ind. depurados'!$C$44:$U$129,3,0)</f>
        <v>2</v>
      </c>
      <c r="E88" s="35">
        <f>VLOOKUP($C88,'Ind. depurados'!$C$44:$U$129,4,0)</f>
        <v>10</v>
      </c>
      <c r="F88" s="35">
        <f>VLOOKUP($C88,'Ind. depurados'!$C$44:$U$129,5,0)</f>
        <v>3</v>
      </c>
      <c r="G88" s="35">
        <f>VLOOKUP($C88,'Ind. depurados'!$C$44:$U$129,6,0)</f>
        <v>3</v>
      </c>
      <c r="H88" s="35">
        <f>VLOOKUP($C88,'Ind. depurados'!$C$44:$U$129,7,0)</f>
        <v>2</v>
      </c>
    </row>
    <row r="89" spans="1:8" ht="16.5" customHeight="1" x14ac:dyDescent="0.25">
      <c r="A89" s="158"/>
      <c r="B89" s="164"/>
      <c r="C89" s="21" t="s">
        <v>256</v>
      </c>
      <c r="D89" s="35">
        <f>VLOOKUP($C89,'Ind. depurados'!$C$44:$U$129,3,0)</f>
        <v>0</v>
      </c>
      <c r="E89" s="35">
        <f>VLOOKUP($C89,'Ind. depurados'!$C$44:$U$129,4,0)</f>
        <v>35</v>
      </c>
      <c r="F89" s="35">
        <f>VLOOKUP($C89,'Ind. depurados'!$C$44:$U$129,5,0)</f>
        <v>25</v>
      </c>
      <c r="G89" s="35">
        <f>VLOOKUP($C89,'Ind. depurados'!$C$44:$U$129,6,0)</f>
        <v>30</v>
      </c>
      <c r="H89" s="35">
        <f>VLOOKUP($C89,'Ind. depurados'!$C$44:$U$129,7,0)</f>
        <v>35</v>
      </c>
    </row>
    <row r="90" spans="1:8" ht="16.5" customHeight="1" x14ac:dyDescent="0.25">
      <c r="A90" s="159"/>
      <c r="B90" s="165"/>
      <c r="C90" s="21" t="s">
        <v>285</v>
      </c>
      <c r="D90" s="35">
        <f>VLOOKUP($C90,'Ind. depurados'!$C$44:$U$129,3,0)</f>
        <v>1</v>
      </c>
      <c r="E90" s="35">
        <f>VLOOKUP($C90,'Ind. depurados'!$C$44:$U$129,4,0)</f>
        <v>6</v>
      </c>
      <c r="F90" s="35">
        <f>VLOOKUP($C90,'Ind. depurados'!$C$44:$U$129,5,0)</f>
        <v>2</v>
      </c>
      <c r="G90" s="35">
        <f>VLOOKUP($C90,'Ind. depurados'!$C$44:$U$129,6,0)</f>
        <v>2</v>
      </c>
      <c r="H90" s="35">
        <f>VLOOKUP($C90,'Ind. depurados'!$C$44:$U$129,7,0)</f>
        <v>1</v>
      </c>
    </row>
    <row r="91" spans="1:8" ht="26.25" customHeight="1" x14ac:dyDescent="0.25">
      <c r="A91" s="39" t="s">
        <v>34</v>
      </c>
      <c r="B91" s="41" t="str">
        <f>VLOOKUP(A91,'Ind. depurados'!C$10:L$39,10,0)</f>
        <v>MSPS - SNS - INVIMA - INS</v>
      </c>
      <c r="C91" s="21" t="s">
        <v>238</v>
      </c>
      <c r="D91" s="35">
        <f>VLOOKUP($C91,'Ind. depurados'!$C$44:$U$129,3,0)</f>
        <v>1</v>
      </c>
      <c r="E91" s="35">
        <f>VLOOKUP($C91,'Ind. depurados'!$C$44:$U$129,4,0)</f>
        <v>4</v>
      </c>
      <c r="F91" s="35">
        <f>VLOOKUP($C91,'Ind. depurados'!$C$44:$U$129,5,0)</f>
        <v>1</v>
      </c>
      <c r="G91" s="35">
        <f>VLOOKUP($C91,'Ind. depurados'!$C$44:$U$129,6,0)</f>
        <v>1</v>
      </c>
      <c r="H91" s="35">
        <f>VLOOKUP($C91,'Ind. depurados'!$C$44:$U$129,7,0)</f>
        <v>1</v>
      </c>
    </row>
    <row r="92" spans="1:8" ht="26.25" customHeight="1" x14ac:dyDescent="0.25">
      <c r="A92" s="39" t="s">
        <v>35</v>
      </c>
      <c r="B92" s="41" t="str">
        <f>VLOOKUP(A92,'Ind. depurados'!C$10:L$39,10,0)</f>
        <v>MSPS - CDFLA - INC - SAD - SC - INS - SNS - INVIMA - FPSFFNNC - FONPRECON</v>
      </c>
      <c r="C92" s="21" t="s">
        <v>281</v>
      </c>
      <c r="D92" s="2">
        <f>VLOOKUP($C92,'Ind. depurados'!$C$44:$U$129,3,0)</f>
        <v>0.85499999999999998</v>
      </c>
      <c r="E92" s="2">
        <f>VLOOKUP($C92,'Ind. depurados'!$C$44:$U$129,4,0)</f>
        <v>0.92</v>
      </c>
      <c r="F92" s="2">
        <f>VLOOKUP($C92,'Ind. depurados'!$C$44:$U$129,5,0)</f>
        <v>0.90500000000000003</v>
      </c>
      <c r="G92" s="2">
        <f>VLOOKUP($C92,'Ind. depurados'!$C$44:$U$129,6,0)</f>
        <v>0.91200000000000003</v>
      </c>
      <c r="H92" s="2">
        <f>VLOOKUP($C92,'Ind. depurados'!$C$44:$U$129,7,0)</f>
        <v>0.92</v>
      </c>
    </row>
    <row r="93" spans="1:8" ht="26.25" customHeight="1" x14ac:dyDescent="0.25">
      <c r="A93" s="39" t="s">
        <v>36</v>
      </c>
      <c r="B93" s="41" t="str">
        <f>VLOOKUP(A93,'Ind. depurados'!C$10:L$39,10,0)</f>
        <v>MSPS</v>
      </c>
      <c r="C93" s="21" t="s">
        <v>266</v>
      </c>
      <c r="D93" s="2">
        <f>VLOOKUP($C93,'Ind. depurados'!$C$44:$U$129,3,0)</f>
        <v>0.41</v>
      </c>
      <c r="E93" s="2">
        <f>VLOOKUP($C93,'Ind. depurados'!$C$44:$U$129,4,0)</f>
        <v>0.6</v>
      </c>
      <c r="F93" s="2">
        <f>VLOOKUP($C93,'Ind. depurados'!$C$44:$U$129,5,0)</f>
        <v>0.5</v>
      </c>
      <c r="G93" s="2">
        <f>VLOOKUP($C93,'Ind. depurados'!$C$44:$U$129,6,0)</f>
        <v>0.55000000000000004</v>
      </c>
      <c r="H93" s="2">
        <f>VLOOKUP($C93,'Ind. depurados'!$C$44:$U$129,7,0)</f>
        <v>0.6</v>
      </c>
    </row>
    <row r="94" spans="1:8" ht="16.5" customHeight="1" x14ac:dyDescent="0.25">
      <c r="A94" s="39" t="s">
        <v>37</v>
      </c>
      <c r="B94" s="41" t="str">
        <f>VLOOKUP(A94,'Ind. depurados'!C$10:L$39,10,0)</f>
        <v>MSPS</v>
      </c>
      <c r="C94" s="21"/>
      <c r="D94" s="2" t="e">
        <f>VLOOKUP($C94,'Ind. depurados'!$C$44:$U$129,3,0)</f>
        <v>#N/A</v>
      </c>
      <c r="E94" s="2" t="e">
        <f>VLOOKUP($C94,'Ind. depurados'!$C$44:$U$129,4,0)</f>
        <v>#N/A</v>
      </c>
      <c r="F94" s="2" t="e">
        <f>VLOOKUP($C94,'Ind. depurados'!$C$44:$U$129,5,0)</f>
        <v>#N/A</v>
      </c>
      <c r="G94" s="2" t="e">
        <f>VLOOKUP($C94,'Ind. depurados'!$C$44:$U$129,6,0)</f>
        <v>#N/A</v>
      </c>
      <c r="H94" s="2" t="e">
        <f>VLOOKUP($C94,'Ind. depurados'!$C$44:$U$129,7,0)</f>
        <v>#N/A</v>
      </c>
    </row>
    <row r="95" spans="1:8" ht="16.5" customHeight="1" x14ac:dyDescent="0.25">
      <c r="A95" s="157" t="s">
        <v>38</v>
      </c>
      <c r="B95" s="163" t="str">
        <f>VLOOKUP(A95,'Ind. depurados'!C$10:L$39,10,0)</f>
        <v>MSPS</v>
      </c>
      <c r="C95" s="21" t="s">
        <v>240</v>
      </c>
      <c r="D95" s="38">
        <f>VLOOKUP($C95,'Ind. depurados'!$C$44:$U$129,3,0)</f>
        <v>0.3</v>
      </c>
      <c r="E95" s="38">
        <f>VLOOKUP($C95,'Ind. depurados'!$C$44:$U$129,4,0)</f>
        <v>0.25</v>
      </c>
      <c r="F95" s="38">
        <f>VLOOKUP($C95,'Ind. depurados'!$C$44:$U$129,5,0)</f>
        <v>0.28999999999999998</v>
      </c>
      <c r="G95" s="38">
        <f>VLOOKUP($C95,'Ind. depurados'!$C$44:$U$129,6,0)</f>
        <v>0.27</v>
      </c>
      <c r="H95" s="38">
        <f>VLOOKUP($C95,'Ind. depurados'!$C$44:$U$129,7,0)</f>
        <v>0.25</v>
      </c>
    </row>
    <row r="96" spans="1:8" ht="16.5" customHeight="1" x14ac:dyDescent="0.25">
      <c r="A96" s="159"/>
      <c r="B96" s="165"/>
      <c r="C96" s="21" t="s">
        <v>392</v>
      </c>
      <c r="D96" s="35">
        <f>VLOOKUP($C96,'Ind. depurados'!$C$44:$U$129,3,0)</f>
        <v>1610402</v>
      </c>
      <c r="E96" s="35">
        <f>VLOOKUP($C96,'Ind. depurados'!$C$44:$U$129,4,0)</f>
        <v>661522</v>
      </c>
      <c r="F96" s="35">
        <f>VLOOKUP($C96,'Ind. depurados'!$C$44:$U$129,5,0)</f>
        <v>182235</v>
      </c>
      <c r="G96" s="35">
        <f>VLOOKUP($C96,'Ind. depurados'!$C$44:$U$129,6,0)</f>
        <v>219867</v>
      </c>
      <c r="H96" s="35">
        <f>VLOOKUP($C96,'Ind. depurados'!$C$44:$U$129,7,0)</f>
        <v>259420</v>
      </c>
    </row>
    <row r="97" spans="1:8" ht="16.5" customHeight="1" x14ac:dyDescent="0.25">
      <c r="A97" s="39" t="s">
        <v>39</v>
      </c>
      <c r="B97" s="41" t="str">
        <f>VLOOKUP(A97,'Ind. depurados'!C$10:L$39,10,0)</f>
        <v>MSPS - INVIMA</v>
      </c>
      <c r="C97" s="21" t="s">
        <v>226</v>
      </c>
      <c r="D97" s="36">
        <f>VLOOKUP($C97,'Ind. depurados'!$C$44:$U$129,3,0)</f>
        <v>1</v>
      </c>
      <c r="E97" s="36">
        <f>VLOOKUP($C97,'Ind. depurados'!$C$44:$U$129,4,0)</f>
        <v>1.3</v>
      </c>
      <c r="F97" s="36">
        <f>VLOOKUP($C97,'Ind. depurados'!$C$44:$U$129,5,0)</f>
        <v>1.2</v>
      </c>
      <c r="G97" s="36">
        <f>VLOOKUP($C97,'Ind. depurados'!$C$44:$U$129,6,0)</f>
        <v>1.3</v>
      </c>
      <c r="H97" s="36">
        <f>VLOOKUP($C97,'Ind. depurados'!$C$44:$U$129,7,0)</f>
        <v>1.3</v>
      </c>
    </row>
    <row r="98" spans="1:8" ht="16.5" customHeight="1" x14ac:dyDescent="0.25">
      <c r="A98" s="39" t="s">
        <v>40</v>
      </c>
      <c r="B98" s="41" t="str">
        <f>VLOOKUP(A98,'Ind. depurados'!C$10:L$39,10,0)</f>
        <v>MSPS</v>
      </c>
      <c r="C98" s="21"/>
      <c r="D98" s="2" t="e">
        <f>VLOOKUP($C98,'Ind. depurados'!$C$44:$U$129,3,0)</f>
        <v>#N/A</v>
      </c>
      <c r="E98" s="2" t="e">
        <f>VLOOKUP($C98,'Ind. depurados'!$C$44:$U$129,4,0)</f>
        <v>#N/A</v>
      </c>
      <c r="F98" s="2" t="e">
        <f>VLOOKUP($C98,'Ind. depurados'!$C$44:$U$129,5,0)</f>
        <v>#N/A</v>
      </c>
      <c r="G98" s="2" t="e">
        <f>VLOOKUP($C98,'Ind. depurados'!$C$44:$U$129,6,0)</f>
        <v>#N/A</v>
      </c>
      <c r="H98" s="2" t="e">
        <f>VLOOKUP($C98,'Ind. depurados'!$C$44:$U$129,7,0)</f>
        <v>#N/A</v>
      </c>
    </row>
    <row r="99" spans="1:8" ht="16.5" customHeight="1" x14ac:dyDescent="0.25">
      <c r="A99" s="39" t="s">
        <v>41</v>
      </c>
      <c r="B99" s="41" t="str">
        <f>VLOOKUP(A99,'Ind. depurados'!C$10:L$39,10,0)</f>
        <v>SNS - INVIMA</v>
      </c>
      <c r="C99" s="21"/>
      <c r="D99" s="2" t="e">
        <f>VLOOKUP($C99,'Ind. depurados'!$C$44:$U$129,3,0)</f>
        <v>#N/A</v>
      </c>
      <c r="E99" s="2" t="e">
        <f>VLOOKUP($C99,'Ind. depurados'!$C$44:$U$129,4,0)</f>
        <v>#N/A</v>
      </c>
      <c r="F99" s="2" t="e">
        <f>VLOOKUP($C99,'Ind. depurados'!$C$44:$U$129,5,0)</f>
        <v>#N/A</v>
      </c>
      <c r="G99" s="2" t="e">
        <f>VLOOKUP($C99,'Ind. depurados'!$C$44:$U$129,6,0)</f>
        <v>#N/A</v>
      </c>
      <c r="H99" s="2" t="e">
        <f>VLOOKUP($C99,'Ind. depurados'!$C$44:$U$129,7,0)</f>
        <v>#N/A</v>
      </c>
    </row>
    <row r="100" spans="1:8" ht="16.5" customHeight="1" x14ac:dyDescent="0.25">
      <c r="A100" s="39" t="s">
        <v>42</v>
      </c>
      <c r="B100" s="41" t="str">
        <f>VLOOKUP(A100,'Ind. depurados'!C$10:L$39,10,0)</f>
        <v>MSPS</v>
      </c>
      <c r="C100" s="21"/>
      <c r="D100" s="2" t="e">
        <f>VLOOKUP($C100,'Ind. depurados'!$C$44:$U$129,3,0)</f>
        <v>#N/A</v>
      </c>
      <c r="E100" s="2" t="e">
        <f>VLOOKUP($C100,'Ind. depurados'!$C$44:$U$129,4,0)</f>
        <v>#N/A</v>
      </c>
      <c r="F100" s="2" t="e">
        <f>VLOOKUP($C100,'Ind. depurados'!$C$44:$U$129,5,0)</f>
        <v>#N/A</v>
      </c>
      <c r="G100" s="2" t="e">
        <f>VLOOKUP($C100,'Ind. depurados'!$C$44:$U$129,6,0)</f>
        <v>#N/A</v>
      </c>
      <c r="H100" s="2" t="e">
        <f>VLOOKUP($C100,'Ind. depurados'!$C$44:$U$129,7,0)</f>
        <v>#N/A</v>
      </c>
    </row>
    <row r="101" spans="1:8" ht="16.5" customHeight="1" x14ac:dyDescent="0.25">
      <c r="A101" s="39" t="s">
        <v>43</v>
      </c>
      <c r="B101" s="41" t="str">
        <f>VLOOKUP(A101,'Ind. depurados'!C$10:L$39,10,0)</f>
        <v>MSPA</v>
      </c>
      <c r="C101" s="21" t="s">
        <v>244</v>
      </c>
      <c r="D101" s="36">
        <f>VLOOKUP($C101,'Ind. depurados'!$C$44:$U$129,3,0)</f>
        <v>1.7</v>
      </c>
      <c r="E101" s="36">
        <f>VLOOKUP($C101,'Ind. depurados'!$C$44:$U$129,4,0)</f>
        <v>1.2</v>
      </c>
      <c r="F101" s="36">
        <f>VLOOKUP($C101,'Ind. depurados'!$C$44:$U$129,5,0)</f>
        <v>1.5</v>
      </c>
      <c r="G101" s="36">
        <f>VLOOKUP($C101,'Ind. depurados'!$C$44:$U$129,6,0)</f>
        <v>1.3</v>
      </c>
      <c r="H101" s="36">
        <f>VLOOKUP($C101,'Ind. depurados'!$C$44:$U$129,7,0)</f>
        <v>1.2</v>
      </c>
    </row>
  </sheetData>
  <mergeCells count="39">
    <mergeCell ref="A95:A96"/>
    <mergeCell ref="B95:B96"/>
    <mergeCell ref="A84:A85"/>
    <mergeCell ref="B84:B85"/>
    <mergeCell ref="A86:A87"/>
    <mergeCell ref="B86:B87"/>
    <mergeCell ref="A88:A90"/>
    <mergeCell ref="B88:B90"/>
    <mergeCell ref="A62:A64"/>
    <mergeCell ref="B62:B64"/>
    <mergeCell ref="A65:A74"/>
    <mergeCell ref="B65:B74"/>
    <mergeCell ref="A76:A83"/>
    <mergeCell ref="B76:B83"/>
    <mergeCell ref="A37:A46"/>
    <mergeCell ref="B37:B46"/>
    <mergeCell ref="A47:A57"/>
    <mergeCell ref="B47:B57"/>
    <mergeCell ref="A59:A61"/>
    <mergeCell ref="B59:B61"/>
    <mergeCell ref="A28:A29"/>
    <mergeCell ref="B28:B29"/>
    <mergeCell ref="A30:A31"/>
    <mergeCell ref="B30:B31"/>
    <mergeCell ref="A32:A36"/>
    <mergeCell ref="B32:B36"/>
    <mergeCell ref="A18:A22"/>
    <mergeCell ref="B18:B22"/>
    <mergeCell ref="A23:A24"/>
    <mergeCell ref="B23:B24"/>
    <mergeCell ref="A25:A26"/>
    <mergeCell ref="B25:B26"/>
    <mergeCell ref="A15:A17"/>
    <mergeCell ref="B15:B17"/>
    <mergeCell ref="B1:E5"/>
    <mergeCell ref="A7:H7"/>
    <mergeCell ref="A8:H8"/>
    <mergeCell ref="A11:A14"/>
    <mergeCell ref="B11:B14"/>
  </mergeCells>
  <dataValidations count="15">
    <dataValidation type="list" allowBlank="1" showInputMessage="1" showErrorMessage="1" sqref="A97:A101">
      <formula1>$C$32:$C$39</formula1>
    </dataValidation>
    <dataValidation type="list" allowBlank="1" showInputMessage="1" showErrorMessage="1" sqref="A86">
      <formula1>$C$27:$C$31</formula1>
    </dataValidation>
    <dataValidation type="list" allowBlank="1" showInputMessage="1" showErrorMessage="1" sqref="A88">
      <formula1>$C$27:$C$31</formula1>
    </dataValidation>
    <dataValidation type="list" allowBlank="1" showInputMessage="1" showErrorMessage="1" sqref="A91:A92">
      <formula1>$C$27:$C$31</formula1>
    </dataValidation>
    <dataValidation type="list" allowBlank="1" showInputMessage="1" showErrorMessage="1" sqref="A58:A59">
      <formula1>$C$20:$C$26</formula1>
    </dataValidation>
    <dataValidation type="list" allowBlank="1" showInputMessage="1" showErrorMessage="1" sqref="A62">
      <formula1>$C$20:$C$26</formula1>
    </dataValidation>
    <dataValidation type="list" allowBlank="1" showInputMessage="1" showErrorMessage="1" sqref="A65">
      <formula1>$C$20:$C$26</formula1>
    </dataValidation>
    <dataValidation type="list" allowBlank="1" showInputMessage="1" showErrorMessage="1" sqref="A75:A76">
      <formula1>$C$20:$C$26</formula1>
    </dataValidation>
    <dataValidation type="list" allowBlank="1" showInputMessage="1" showErrorMessage="1" sqref="A18">
      <formula1>$C$10:$C$19</formula1>
    </dataValidation>
    <dataValidation type="list" allowBlank="1" showInputMessage="1" showErrorMessage="1" sqref="A23">
      <formula1>$C$10:$C$19</formula1>
    </dataValidation>
    <dataValidation type="list" allowBlank="1" showInputMessage="1" showErrorMessage="1" sqref="A25">
      <formula1>$C$10:$C$19</formula1>
    </dataValidation>
    <dataValidation type="list" allowBlank="1" showInputMessage="1" showErrorMessage="1" sqref="A27:A28">
      <formula1>$C$10:$C$19</formula1>
    </dataValidation>
    <dataValidation type="list" allowBlank="1" showInputMessage="1" showErrorMessage="1" sqref="A30">
      <formula1>$C$10:$C$19</formula1>
    </dataValidation>
    <dataValidation type="list" allowBlank="1" showInputMessage="1" showErrorMessage="1" sqref="A32">
      <formula1>$C$10:$C$19</formula1>
    </dataValidation>
    <dataValidation type="list" allowBlank="1" showInputMessage="1" showErrorMessage="1" sqref="A37">
      <formula1>$C$10:$C$19</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A93:A95</xm:sqref>
        </x14:dataValidation>
        <x14:dataValidation type="list" allowBlank="1" showInputMessage="1" showErrorMessage="1">
          <x14:formula1>
            <xm:f>'Ind. depurados'!$C$27:$C$31</xm:f>
          </x14:formula1>
          <xm:sqref>A84</xm:sqref>
        </x14:dataValidation>
        <x14:dataValidation type="list" allowBlank="1" showInputMessage="1" showErrorMessage="1">
          <x14:formula1>
            <xm:f>'Ind. depurados'!$C$20:$C$26</xm:f>
          </x14:formula1>
          <xm:sqref>A47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 type="list" allowBlank="1" showInputMessage="1" showErrorMessage="1">
          <x14:formula1>
            <xm:f>'Ind. depurados'!$C$79:$C$89</xm:f>
          </x14:formula1>
          <xm:sqref>C47:C57</xm:sqref>
        </x14:dataValidation>
        <x14:dataValidation type="list" allowBlank="1" showInputMessage="1" showErrorMessage="1">
          <x14:formula1>
            <xm:f>'Ind. depurados'!$C$90</xm:f>
          </x14:formula1>
          <xm:sqref>C58</xm:sqref>
        </x14:dataValidation>
        <x14:dataValidation type="list" allowBlank="1" showInputMessage="1" showErrorMessage="1">
          <x14:formula1>
            <xm:f>'Ind. depurados'!$C$91:$C$93</xm:f>
          </x14:formula1>
          <xm:sqref>C59:C61</xm:sqref>
        </x14:dataValidation>
        <x14:dataValidation type="list" allowBlank="1" showInputMessage="1" showErrorMessage="1">
          <x14:formula1>
            <xm:f>'Ind. depurados'!$C$94:$C$96</xm:f>
          </x14:formula1>
          <xm:sqref>C62:C64</xm:sqref>
        </x14:dataValidation>
        <x14:dataValidation type="list" allowBlank="1" showInputMessage="1" showErrorMessage="1">
          <x14:formula1>
            <xm:f>'Ind. depurados'!$C$97:$C$106</xm:f>
          </x14:formula1>
          <xm:sqref>C65:C74</xm:sqref>
        </x14:dataValidation>
        <x14:dataValidation type="list" allowBlank="1" showInputMessage="1" showErrorMessage="1">
          <x14:formula1>
            <xm:f>'Ind. depurados'!$C$107:$C$114</xm:f>
          </x14:formula1>
          <xm:sqref>C76:C83</xm:sqref>
        </x14:dataValidation>
        <x14:dataValidation type="list" allowBlank="1" showInputMessage="1" showErrorMessage="1">
          <x14:formula1>
            <xm:f>'Ind. depurados'!$C$115:$C$116</xm:f>
          </x14:formula1>
          <xm:sqref>C84:C85</xm:sqref>
        </x14:dataValidation>
        <x14:dataValidation type="list" allowBlank="1" showInputMessage="1" showErrorMessage="1">
          <x14:formula1>
            <xm:f>'Ind. depurados'!$C$117:$C$118</xm:f>
          </x14:formula1>
          <xm:sqref>C86:C87</xm:sqref>
        </x14:dataValidation>
        <x14:dataValidation type="list" allowBlank="1" showInputMessage="1" showErrorMessage="1">
          <x14:formula1>
            <xm:f>'Ind. depurados'!$C$119:$C$121</xm:f>
          </x14:formula1>
          <xm:sqref>C88:C90</xm:sqref>
        </x14:dataValidation>
        <x14:dataValidation type="list" allowBlank="1" showInputMessage="1" showErrorMessage="1">
          <x14:formula1>
            <xm:f>'Ind. depurados'!$C$122</xm:f>
          </x14:formula1>
          <xm:sqref>C91</xm:sqref>
        </x14:dataValidation>
        <x14:dataValidation type="list" allowBlank="1" showInputMessage="1" showErrorMessage="1">
          <x14:formula1>
            <xm:f>'Ind. depurados'!$C$123</xm:f>
          </x14:formula1>
          <xm:sqref>C92</xm:sqref>
        </x14:dataValidation>
        <x14:dataValidation type="list" allowBlank="1" showInputMessage="1" showErrorMessage="1">
          <x14:formula1>
            <xm:f>'Ind. depurados'!$C$125</xm:f>
          </x14:formula1>
          <xm:sqref>C93</xm:sqref>
        </x14:dataValidation>
        <x14:dataValidation type="list" allowBlank="1" showInputMessage="1" showErrorMessage="1">
          <x14:formula1>
            <xm:f>'Ind. depurados'!$C$126:$C$127</xm:f>
          </x14:formula1>
          <xm:sqref>C95:C96</xm:sqref>
        </x14:dataValidation>
        <x14:dataValidation type="list" allowBlank="1" showInputMessage="1" showErrorMessage="1">
          <x14:formula1>
            <xm:f>'Ind. depurados'!$C$128</xm:f>
          </x14:formula1>
          <xm:sqref>C97</xm:sqref>
        </x14:dataValidation>
        <x14:dataValidation type="list" allowBlank="1" showInputMessage="1" showErrorMessage="1">
          <x14:formula1>
            <xm:f>'Ind. depurados'!$C$129</xm:f>
          </x14:formula1>
          <xm:sqref>C101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D22" zoomScaleNormal="100" workbookViewId="0">
      <selection activeCell="K28" sqref="K28"/>
    </sheetView>
  </sheetViews>
  <sheetFormatPr baseColWidth="10" defaultColWidth="11.42578125" defaultRowHeight="12.75" x14ac:dyDescent="0.25"/>
  <cols>
    <col min="1" max="1" width="47.85546875" style="45" customWidth="1"/>
    <col min="2" max="2" width="30" style="45" customWidth="1"/>
    <col min="3" max="3" width="89.42578125" style="45" customWidth="1"/>
    <col min="4" max="8" width="9.42578125" style="45" customWidth="1"/>
    <col min="9" max="9" width="7.28515625" style="45" hidden="1" customWidth="1"/>
    <col min="10" max="10" width="104.85546875" style="45" customWidth="1"/>
    <col min="11" max="14" width="33.140625" style="45" customWidth="1"/>
    <col min="15" max="16384" width="11.42578125" style="45"/>
  </cols>
  <sheetData>
    <row r="1" spans="1:14" x14ac:dyDescent="0.25">
      <c r="B1" s="113" t="s">
        <v>795</v>
      </c>
      <c r="C1" s="114"/>
      <c r="D1" s="114"/>
      <c r="E1" s="114"/>
    </row>
    <row r="2" spans="1:14" x14ac:dyDescent="0.25">
      <c r="B2" s="114"/>
      <c r="C2" s="114"/>
      <c r="D2" s="114"/>
      <c r="E2" s="114"/>
    </row>
    <row r="3" spans="1:14" x14ac:dyDescent="0.25">
      <c r="B3" s="114"/>
      <c r="C3" s="114"/>
      <c r="D3" s="114"/>
      <c r="E3" s="114"/>
    </row>
    <row r="4" spans="1:14" x14ac:dyDescent="0.25">
      <c r="B4" s="114"/>
      <c r="C4" s="114"/>
      <c r="D4" s="114"/>
      <c r="E4" s="114"/>
    </row>
    <row r="5" spans="1:14" x14ac:dyDescent="0.25">
      <c r="B5" s="114"/>
      <c r="C5" s="114"/>
      <c r="D5" s="114"/>
      <c r="E5" s="114"/>
    </row>
    <row r="6" spans="1:14" x14ac:dyDescent="0.25">
      <c r="A6" s="46"/>
    </row>
    <row r="7" spans="1:14" ht="43.5" customHeight="1" x14ac:dyDescent="0.25">
      <c r="A7" s="115" t="s">
        <v>792</v>
      </c>
      <c r="B7" s="115"/>
      <c r="C7" s="115"/>
      <c r="D7" s="115"/>
      <c r="E7" s="115"/>
      <c r="F7" s="115"/>
      <c r="G7" s="115"/>
      <c r="H7" s="115"/>
      <c r="J7" s="116" t="s">
        <v>847</v>
      </c>
      <c r="K7" s="116"/>
      <c r="L7" s="116"/>
      <c r="M7" s="116"/>
      <c r="N7" s="116"/>
    </row>
    <row r="8" spans="1:14" ht="20.25" customHeight="1" x14ac:dyDescent="0.25">
      <c r="A8" s="115" t="s">
        <v>793</v>
      </c>
      <c r="B8" s="115"/>
      <c r="C8" s="115"/>
      <c r="D8" s="115"/>
      <c r="E8" s="115"/>
      <c r="F8" s="115"/>
      <c r="G8" s="115"/>
      <c r="H8" s="115"/>
      <c r="J8" s="117" t="s">
        <v>856</v>
      </c>
      <c r="K8" s="117"/>
      <c r="L8" s="117"/>
      <c r="M8" s="117"/>
      <c r="N8" s="117"/>
    </row>
    <row r="9" spans="1:14" ht="2.25" customHeight="1" x14ac:dyDescent="0.25">
      <c r="A9" s="47"/>
      <c r="B9" s="47"/>
    </row>
    <row r="10" spans="1:14" ht="24" x14ac:dyDescent="0.25">
      <c r="A10" s="48" t="s">
        <v>19</v>
      </c>
      <c r="B10" s="49" t="s">
        <v>217</v>
      </c>
      <c r="C10" s="49" t="s">
        <v>3</v>
      </c>
      <c r="D10" s="50" t="s">
        <v>4</v>
      </c>
      <c r="E10" s="50" t="s">
        <v>5</v>
      </c>
      <c r="F10" s="50">
        <v>2016</v>
      </c>
      <c r="G10" s="50">
        <v>2017</v>
      </c>
      <c r="H10" s="51">
        <v>2018</v>
      </c>
      <c r="J10" s="51" t="s">
        <v>850</v>
      </c>
      <c r="K10" s="51" t="s">
        <v>855</v>
      </c>
      <c r="L10" s="51" t="s">
        <v>851</v>
      </c>
      <c r="M10" s="51" t="s">
        <v>852</v>
      </c>
      <c r="N10" s="51" t="s">
        <v>472</v>
      </c>
    </row>
    <row r="11" spans="1:14" ht="16.5" customHeight="1" x14ac:dyDescent="0.25">
      <c r="A11" s="110" t="s">
        <v>22</v>
      </c>
      <c r="B11" s="111" t="str">
        <f>VLOOKUP(A11,'Ind. depurados'!C$10:L$39,10,0)</f>
        <v>MSPS</v>
      </c>
      <c r="C11" s="52" t="s">
        <v>279</v>
      </c>
      <c r="D11" s="53">
        <f>VLOOKUP($C11,'Ind. depurados'!$C$44:$U$129,3,0)</f>
        <v>0.95</v>
      </c>
      <c r="E11" s="53">
        <f>VLOOKUP($C11,'Ind. depurados'!$C$44:$U$129,4,0)</f>
        <v>0.99</v>
      </c>
      <c r="F11" s="53">
        <f>VLOOKUP($C11,'Ind. depurados'!$C$44:$U$129,5,0)</f>
        <v>0.97</v>
      </c>
      <c r="G11" s="53">
        <f>VLOOKUP($C11,'Ind. depurados'!$C$44:$U$129,6,0)</f>
        <v>0.97499999999999998</v>
      </c>
      <c r="H11" s="53">
        <f>VLOOKUP($C11,'Ind. depurados'!$C$44:$U$129,7,0)</f>
        <v>0.99</v>
      </c>
      <c r="I11" s="45" t="str">
        <f>VLOOKUP(C11,'Ind. depurados'!C$44:Q$140,15,0)</f>
        <v>S103</v>
      </c>
      <c r="J11" s="83"/>
      <c r="K11" s="83"/>
      <c r="L11" s="83"/>
      <c r="M11" s="83"/>
      <c r="N11" s="83"/>
    </row>
    <row r="12" spans="1:14" ht="16.5" customHeight="1" x14ac:dyDescent="0.25">
      <c r="A12" s="110"/>
      <c r="B12" s="111"/>
      <c r="C12" s="52" t="s">
        <v>6</v>
      </c>
      <c r="D12" s="53">
        <f>VLOOKUP($C12,'Ind. depurados'!$C$44:$U$129,3,0)</f>
        <v>0.96</v>
      </c>
      <c r="E12" s="53">
        <f>VLOOKUP($C12,'Ind. depurados'!$C$44:$U$129,4,0)</f>
        <v>0.97</v>
      </c>
      <c r="F12" s="53">
        <f>VLOOKUP($C12,'Ind. depurados'!$C$44:$U$129,5,0)</f>
        <v>0.96799999999999997</v>
      </c>
      <c r="G12" s="53">
        <f>VLOOKUP($C12,'Ind. depurados'!$C$44:$U$129,6,0)</f>
        <v>0.96899999999999997</v>
      </c>
      <c r="H12" s="53">
        <f>VLOOKUP($C12,'Ind. depurados'!$C$44:$U$129,7,0)</f>
        <v>0.97</v>
      </c>
      <c r="I12" s="45" t="str">
        <f>VLOOKUP(C12,'Ind. depurados'!C$44:Q$140,15,0)</f>
        <v>S102</v>
      </c>
      <c r="J12" s="84"/>
      <c r="K12" s="84"/>
      <c r="L12" s="84"/>
      <c r="M12" s="84"/>
      <c r="N12" s="84"/>
    </row>
    <row r="13" spans="1:14" ht="16.5" customHeight="1" x14ac:dyDescent="0.25">
      <c r="A13" s="110"/>
      <c r="B13" s="111"/>
      <c r="C13" s="52" t="s">
        <v>300</v>
      </c>
      <c r="D13" s="54">
        <f>VLOOKUP($C13,'Ind. depurados'!$C$44:$U$129,3,0)</f>
        <v>175000</v>
      </c>
      <c r="E13" s="54">
        <f>VLOOKUP($C13,'Ind. depurados'!$C$44:$U$129,4,0)</f>
        <v>490000</v>
      </c>
      <c r="F13" s="54">
        <f>VLOOKUP($C13,'Ind. depurados'!$C$44:$U$129,5,0)</f>
        <v>96666</v>
      </c>
      <c r="G13" s="54">
        <f>VLOOKUP($C13,'Ind. depurados'!$C$44:$U$129,6,0)</f>
        <v>101666</v>
      </c>
      <c r="H13" s="54">
        <f>VLOOKUP($C13,'Ind. depurados'!$C$44:$U$129,7,0)</f>
        <v>106668</v>
      </c>
      <c r="I13" s="45" t="str">
        <f>VLOOKUP(C13,'Ind. depurados'!C$44:Q$140,15,0)</f>
        <v>S513</v>
      </c>
      <c r="J13" s="85"/>
      <c r="K13" s="85"/>
      <c r="L13" s="85"/>
      <c r="M13" s="85"/>
      <c r="N13" s="85"/>
    </row>
    <row r="14" spans="1:14" ht="24" customHeight="1" x14ac:dyDescent="0.25">
      <c r="A14" s="110"/>
      <c r="B14" s="111"/>
      <c r="C14" s="52" t="s">
        <v>274</v>
      </c>
      <c r="D14" s="53">
        <f>VLOOKUP($C14,'Ind. depurados'!$C$44:$U$129,3,0)</f>
        <v>0.95</v>
      </c>
      <c r="E14" s="53">
        <f>VLOOKUP($C14,'Ind. depurados'!$C$44:$U$129,4,0)</f>
        <v>1</v>
      </c>
      <c r="F14" s="53">
        <f>VLOOKUP($C14,'Ind. depurados'!$C$44:$U$129,5,0)</f>
        <v>1</v>
      </c>
      <c r="G14" s="53">
        <f>VLOOKUP($C14,'Ind. depurados'!$C$44:$U$129,6,0)</f>
        <v>1</v>
      </c>
      <c r="H14" s="53">
        <f>VLOOKUP($C14,'Ind. depurados'!$C$44:$U$129,7,0)</f>
        <v>1</v>
      </c>
      <c r="I14" s="45" t="str">
        <f>VLOOKUP(C14,'Ind. depurados'!C$44:Q$140,15,0)</f>
        <v>S521</v>
      </c>
      <c r="J14" s="85"/>
      <c r="K14" s="85"/>
      <c r="L14" s="85"/>
      <c r="M14" s="85"/>
      <c r="N14" s="85"/>
    </row>
    <row r="15" spans="1:14" ht="16.5" customHeight="1" x14ac:dyDescent="0.25">
      <c r="A15" s="110" t="s">
        <v>23</v>
      </c>
      <c r="B15" s="112" t="str">
        <f>VLOOKUP(A15,'Ind. depurados'!C$10:L$39,10,0)</f>
        <v>MSPS - SNS - INS - INVIMA</v>
      </c>
      <c r="C15" s="52" t="s">
        <v>241</v>
      </c>
      <c r="D15" s="55">
        <f>VLOOKUP($C15,'Ind. depurados'!$C$44:$U$129,3,0)</f>
        <v>3.9</v>
      </c>
      <c r="E15" s="55">
        <f>VLOOKUP($C15,'Ind. depurados'!$C$44:$U$129,4,0)</f>
        <v>3</v>
      </c>
      <c r="F15" s="55">
        <f>VLOOKUP($C15,'Ind. depurados'!$C$44:$U$129,5,0)</f>
        <v>3.3</v>
      </c>
      <c r="G15" s="55">
        <f>VLOOKUP($C15,'Ind. depurados'!$C$44:$U$129,6,0)</f>
        <v>3.1</v>
      </c>
      <c r="H15" s="55">
        <f>VLOOKUP($C15,'Ind. depurados'!$C$44:$U$129,7,0)</f>
        <v>3</v>
      </c>
      <c r="I15" s="45" t="str">
        <f>VLOOKUP(C15,'Ind. depurados'!C$44:Q$140,15,0)</f>
        <v>S203</v>
      </c>
      <c r="J15" s="118" t="s">
        <v>858</v>
      </c>
      <c r="K15" s="121" t="s">
        <v>857</v>
      </c>
      <c r="L15" s="121" t="s">
        <v>857</v>
      </c>
      <c r="M15" s="121" t="s">
        <v>857</v>
      </c>
      <c r="N15" s="121" t="s">
        <v>857</v>
      </c>
    </row>
    <row r="16" spans="1:14" ht="16.5" customHeight="1" x14ac:dyDescent="0.25">
      <c r="A16" s="110"/>
      <c r="B16" s="112"/>
      <c r="C16" s="52" t="s">
        <v>250</v>
      </c>
      <c r="D16" s="55">
        <f>VLOOKUP($C16,'Ind. depurados'!$C$44:$U$129,3,0)</f>
        <v>32.6</v>
      </c>
      <c r="E16" s="55">
        <f>VLOOKUP($C16,'Ind. depurados'!$C$44:$U$129,4,0)</f>
        <v>20</v>
      </c>
      <c r="F16" s="55">
        <f>VLOOKUP($C16,'Ind. depurados'!$C$44:$U$129,5,0)</f>
        <v>27</v>
      </c>
      <c r="G16" s="55">
        <f>VLOOKUP($C16,'Ind. depurados'!$C$44:$U$129,6,0)</f>
        <v>24</v>
      </c>
      <c r="H16" s="55">
        <f>VLOOKUP($C16,'Ind. depurados'!$C$44:$U$129,7,0)</f>
        <v>20</v>
      </c>
      <c r="I16" s="45" t="str">
        <f>VLOOKUP(C16,'Ind. depurados'!C$44:Q$140,15,0)</f>
        <v>S202</v>
      </c>
      <c r="J16" s="119"/>
      <c r="K16" s="122"/>
      <c r="L16" s="122"/>
      <c r="M16" s="122"/>
      <c r="N16" s="122"/>
    </row>
    <row r="17" spans="1:14" ht="16.5" customHeight="1" x14ac:dyDescent="0.25">
      <c r="A17" s="110"/>
      <c r="B17" s="112"/>
      <c r="C17" s="52" t="s">
        <v>259</v>
      </c>
      <c r="D17" s="53">
        <f>VLOOKUP($C17,'Ind. depurados'!$C$44:$U$129,3,0)</f>
        <v>0.46</v>
      </c>
      <c r="E17" s="53">
        <f>VLOOKUP($C17,'Ind. depurados'!$C$44:$U$129,4,0)</f>
        <v>0.6</v>
      </c>
      <c r="F17" s="53">
        <f>VLOOKUP($C17,'Ind. depurados'!$C$44:$U$129,5,0)</f>
        <v>0.56000000000000005</v>
      </c>
      <c r="G17" s="53">
        <f>VLOOKUP($C17,'Ind. depurados'!$C$44:$U$129,6,0)</f>
        <v>0.57999999999999996</v>
      </c>
      <c r="H17" s="53">
        <f>VLOOKUP($C17,'Ind. depurados'!$C$44:$U$129,7,0)</f>
        <v>0.6</v>
      </c>
      <c r="I17" s="45" t="str">
        <f>VLOOKUP(C17,'Ind. depurados'!C$44:Q$140,15,0)</f>
        <v>S101</v>
      </c>
      <c r="J17" s="120"/>
      <c r="K17" s="123"/>
      <c r="L17" s="123"/>
      <c r="M17" s="123"/>
      <c r="N17" s="123"/>
    </row>
    <row r="18" spans="1:14" ht="16.5" customHeight="1" x14ac:dyDescent="0.25">
      <c r="A18" s="110" t="s">
        <v>24</v>
      </c>
      <c r="B18" s="111" t="str">
        <f>VLOOKUP(A18,'Ind. depurados'!C$10:L$39,10,0)</f>
        <v>MSPS</v>
      </c>
      <c r="C18" s="52" t="s">
        <v>229</v>
      </c>
      <c r="D18" s="53">
        <f>VLOOKUP($C18,'Ind. depurados'!$C$44:$U$129,3,0)</f>
        <v>0.28999999999999998</v>
      </c>
      <c r="E18" s="53">
        <f>VLOOKUP($C18,'Ind. depurados'!$C$44:$U$129,4,0)</f>
        <v>1</v>
      </c>
      <c r="F18" s="53">
        <f>VLOOKUP($C18,'Ind. depurados'!$C$44:$U$129,5,0)</f>
        <v>0.65100000000000002</v>
      </c>
      <c r="G18" s="53">
        <f>VLOOKUP($C18,'Ind. depurados'!$C$44:$U$129,6,0)</f>
        <v>0.88100000000000001</v>
      </c>
      <c r="H18" s="53">
        <f>VLOOKUP($C18,'Ind. depurados'!$C$44:$U$129,7,0)</f>
        <v>1</v>
      </c>
      <c r="I18" s="45" t="str">
        <f>VLOOKUP(C18,'Ind. depurados'!C$44:Q$140,15,0)</f>
        <v>S205</v>
      </c>
      <c r="J18" s="84"/>
      <c r="K18" s="84"/>
      <c r="L18" s="84"/>
      <c r="M18" s="84"/>
      <c r="N18" s="84"/>
    </row>
    <row r="19" spans="1:14" ht="16.5" customHeight="1" x14ac:dyDescent="0.25">
      <c r="A19" s="110"/>
      <c r="B19" s="111"/>
      <c r="C19" s="52" t="s">
        <v>245</v>
      </c>
      <c r="D19" s="54">
        <f>VLOOKUP($C19,'Ind. depurados'!$C$44:$U$129,3,0)</f>
        <v>12</v>
      </c>
      <c r="E19" s="54">
        <f>VLOOKUP($C19,'Ind. depurados'!$C$44:$U$129,4,0)</f>
        <v>30</v>
      </c>
      <c r="F19" s="54">
        <f>VLOOKUP($C19,'Ind. depurados'!$C$44:$U$129,5,0)</f>
        <v>7</v>
      </c>
      <c r="G19" s="54">
        <f>VLOOKUP($C19,'Ind. depurados'!$C$44:$U$129,6,0)</f>
        <v>7</v>
      </c>
      <c r="H19" s="54">
        <f>VLOOKUP($C19,'Ind. depurados'!$C$44:$U$129,7,0)</f>
        <v>4</v>
      </c>
      <c r="I19" s="45" t="str">
        <f>VLOOKUP(C19,'Ind. depurados'!C$44:Q$140,15,0)</f>
        <v>S216</v>
      </c>
      <c r="J19" s="83"/>
      <c r="K19" s="83"/>
      <c r="L19" s="83"/>
      <c r="M19" s="83"/>
      <c r="N19" s="83"/>
    </row>
    <row r="20" spans="1:14" ht="16.5" customHeight="1" x14ac:dyDescent="0.25">
      <c r="A20" s="110"/>
      <c r="B20" s="111"/>
      <c r="C20" s="52" t="s">
        <v>248</v>
      </c>
      <c r="D20" s="53">
        <f>VLOOKUP($C20,'Ind. depurados'!$C$44:$U$129,3,0)</f>
        <v>0.56799999999999995</v>
      </c>
      <c r="E20" s="53">
        <f>VLOOKUP($C20,'Ind. depurados'!$C$44:$U$129,4,0)</f>
        <v>1</v>
      </c>
      <c r="F20" s="53">
        <f>VLOOKUP($C20,'Ind. depurados'!$C$44:$U$129,5,0)</f>
        <v>0.65100000000000002</v>
      </c>
      <c r="G20" s="53">
        <f>VLOOKUP($C20,'Ind. depurados'!$C$44:$U$129,6,0)</f>
        <v>0.88100000000000001</v>
      </c>
      <c r="H20" s="53">
        <f>VLOOKUP($C20,'Ind. depurados'!$C$44:$U$129,7,0)</f>
        <v>1</v>
      </c>
      <c r="I20" s="45" t="str">
        <f>VLOOKUP(C20,'Ind. depurados'!C$44:Q$140,15,0)</f>
        <v>S801</v>
      </c>
      <c r="J20" s="84"/>
      <c r="K20" s="84"/>
      <c r="L20" s="84"/>
      <c r="M20" s="84"/>
      <c r="N20" s="84"/>
    </row>
    <row r="21" spans="1:14" ht="16.5" customHeight="1" x14ac:dyDescent="0.25">
      <c r="A21" s="110"/>
      <c r="B21" s="111"/>
      <c r="C21" s="52" t="s">
        <v>430</v>
      </c>
      <c r="D21" s="53">
        <f>VLOOKUP($C21,'Ind. depurados'!$C$44:$U$129,3,0)</f>
        <v>0</v>
      </c>
      <c r="E21" s="53">
        <f>VLOOKUP($C21,'Ind. depurados'!$C$44:$U$129,4,0)</f>
        <v>0</v>
      </c>
      <c r="F21" s="53">
        <f>VLOOKUP($C21,'Ind. depurados'!$C$44:$U$129,5,0)</f>
        <v>0</v>
      </c>
      <c r="G21" s="53">
        <f>VLOOKUP($C21,'Ind. depurados'!$C$44:$U$129,6,0)</f>
        <v>0</v>
      </c>
      <c r="H21" s="53">
        <f>VLOOKUP($C21,'Ind. depurados'!$C$44:$U$129,7,0)</f>
        <v>0</v>
      </c>
      <c r="I21" s="45" t="str">
        <f>VLOOKUP(C21,'Ind. depurados'!C$44:Q$140,15,0)</f>
        <v>SIN</v>
      </c>
      <c r="J21" s="84"/>
      <c r="K21" s="84"/>
      <c r="L21" s="84"/>
      <c r="M21" s="84"/>
      <c r="N21" s="84"/>
    </row>
    <row r="22" spans="1:14" ht="16.5" customHeight="1" x14ac:dyDescent="0.25">
      <c r="A22" s="110"/>
      <c r="B22" s="111"/>
      <c r="C22" s="52" t="s">
        <v>289</v>
      </c>
      <c r="D22" s="54">
        <f>VLOOKUP($C22,'Ind. depurados'!$C$44:$U$129,3,0)</f>
        <v>40</v>
      </c>
      <c r="E22" s="54">
        <f>VLOOKUP($C22,'Ind. depurados'!$C$44:$U$129,4,0)</f>
        <v>150</v>
      </c>
      <c r="F22" s="54">
        <f>VLOOKUP($C22,'Ind. depurados'!$C$44:$U$129,5,0)</f>
        <v>40</v>
      </c>
      <c r="G22" s="54">
        <f>VLOOKUP($C22,'Ind. depurados'!$C$44:$U$129,6,0)</f>
        <v>40</v>
      </c>
      <c r="H22" s="54">
        <f>VLOOKUP($C22,'Ind. depurados'!$C$44:$U$129,7,0)</f>
        <v>30</v>
      </c>
      <c r="I22" s="45" t="str">
        <f>VLOOKUP(C22,'Ind. depurados'!C$44:Q$140,15,0)</f>
        <v>S301</v>
      </c>
      <c r="J22" s="83"/>
      <c r="K22" s="83"/>
      <c r="L22" s="83"/>
      <c r="M22" s="83"/>
      <c r="N22" s="83"/>
    </row>
    <row r="23" spans="1:14" ht="18" customHeight="1" x14ac:dyDescent="0.25">
      <c r="A23" s="110" t="s">
        <v>25</v>
      </c>
      <c r="B23" s="111" t="str">
        <f>VLOOKUP(A23,'Ind. depurados'!C$10:L$39,10,0)</f>
        <v>MSPS</v>
      </c>
      <c r="C23" s="52" t="s">
        <v>428</v>
      </c>
      <c r="D23" s="53">
        <f>VLOOKUP($C23,'Ind. depurados'!$C$44:$U$129,3,0)</f>
        <v>0</v>
      </c>
      <c r="E23" s="53">
        <f>VLOOKUP($C23,'Ind. depurados'!$C$44:$U$129,4,0)</f>
        <v>0</v>
      </c>
      <c r="F23" s="53">
        <f>VLOOKUP($C23,'Ind. depurados'!$C$44:$U$129,5,0)</f>
        <v>0</v>
      </c>
      <c r="G23" s="53">
        <f>VLOOKUP($C23,'Ind. depurados'!$C$44:$U$129,6,0)</f>
        <v>0</v>
      </c>
      <c r="H23" s="53">
        <f>VLOOKUP($C23,'Ind. depurados'!$C$44:$U$129,7,0)</f>
        <v>0</v>
      </c>
      <c r="I23" s="45" t="str">
        <f>VLOOKUP(C23,'Ind. depurados'!C$44:Q$140,15,0)</f>
        <v>SIN</v>
      </c>
      <c r="J23" s="84"/>
      <c r="K23" s="84"/>
      <c r="L23" s="84"/>
      <c r="M23" s="84"/>
      <c r="N23" s="84"/>
    </row>
    <row r="24" spans="1:14" ht="18" customHeight="1" x14ac:dyDescent="0.25">
      <c r="A24" s="110"/>
      <c r="B24" s="111"/>
      <c r="C24" s="52" t="s">
        <v>287</v>
      </c>
      <c r="D24" s="54">
        <f>VLOOKUP($C24,'Ind. depurados'!$C$44:$U$129,3,0)</f>
        <v>7</v>
      </c>
      <c r="E24" s="54">
        <f>VLOOKUP($C24,'Ind. depurados'!$C$44:$U$129,4,0)</f>
        <v>37</v>
      </c>
      <c r="F24" s="54">
        <f>VLOOKUP($C24,'Ind. depurados'!$C$44:$U$129,5,0)</f>
        <v>9</v>
      </c>
      <c r="G24" s="54">
        <f>VLOOKUP($C24,'Ind. depurados'!$C$44:$U$129,6,0)</f>
        <v>10</v>
      </c>
      <c r="H24" s="54">
        <f>VLOOKUP($C24,'Ind. depurados'!$C$44:$U$129,7,0)</f>
        <v>11</v>
      </c>
      <c r="I24" s="45" t="str">
        <f>VLOOKUP(C24,'Ind. depurados'!C$44:Q$140,15,0)</f>
        <v>S217</v>
      </c>
      <c r="J24" s="83"/>
      <c r="K24" s="83"/>
      <c r="L24" s="83"/>
      <c r="M24" s="83"/>
      <c r="N24" s="83"/>
    </row>
    <row r="25" spans="1:14" ht="18" customHeight="1" x14ac:dyDescent="0.25">
      <c r="A25" s="110" t="s">
        <v>26</v>
      </c>
      <c r="B25" s="111" t="str">
        <f>VLOOKUP(A25,'Ind. depurados'!C$10:L$39,10,0)</f>
        <v>MSPS - INC - SAG - SC</v>
      </c>
      <c r="C25" s="52" t="s">
        <v>246</v>
      </c>
      <c r="D25" s="54">
        <f>VLOOKUP($C25,'Ind. depurados'!$C$44:$U$129,3,0)</f>
        <v>0</v>
      </c>
      <c r="E25" s="54">
        <f>VLOOKUP($C25,'Ind. depurados'!$C$44:$U$129,4,0)</f>
        <v>955</v>
      </c>
      <c r="F25" s="54">
        <f>VLOOKUP($C25,'Ind. depurados'!$C$44:$U$129,5,0)</f>
        <v>315</v>
      </c>
      <c r="G25" s="54">
        <f>VLOOKUP($C25,'Ind. depurados'!$C$44:$U$129,6,0)</f>
        <v>315</v>
      </c>
      <c r="H25" s="54">
        <f>VLOOKUP($C25,'Ind. depurados'!$C$44:$U$129,7,0)</f>
        <v>325</v>
      </c>
      <c r="I25" s="45" t="str">
        <f>VLOOKUP(C25,'Ind. depurados'!C$44:Q$140,15,0)</f>
        <v>S206</v>
      </c>
      <c r="J25" s="83"/>
      <c r="K25" s="83"/>
      <c r="L25" s="83"/>
      <c r="M25" s="83"/>
      <c r="N25" s="83"/>
    </row>
    <row r="26" spans="1:14" ht="18" customHeight="1" x14ac:dyDescent="0.25">
      <c r="A26" s="110"/>
      <c r="B26" s="111"/>
      <c r="C26" s="52" t="s">
        <v>284</v>
      </c>
      <c r="D26" s="53">
        <f>VLOOKUP($C26,'Ind. depurados'!$C$44:$U$129,3,0)</f>
        <v>0.3448</v>
      </c>
      <c r="E26" s="53">
        <f>VLOOKUP($C26,'Ind. depurados'!$C$44:$U$129,4,0)</f>
        <v>0.43099999999999999</v>
      </c>
      <c r="F26" s="53">
        <f>VLOOKUP($C26,'Ind. depurados'!$C$44:$U$129,5,0)</f>
        <v>0.41399999999999998</v>
      </c>
      <c r="G26" s="53">
        <f>VLOOKUP($C26,'Ind. depurados'!$C$44:$U$129,6,0)</f>
        <v>0.42199999999999999</v>
      </c>
      <c r="H26" s="53">
        <f>VLOOKUP($C26,'Ind. depurados'!$C$44:$U$129,7,0)</f>
        <v>0.43099999999999999</v>
      </c>
      <c r="I26" s="45" t="str">
        <f>VLOOKUP(C26,'Ind. depurados'!C$44:Q$140,15,0)</f>
        <v>S201</v>
      </c>
      <c r="J26" s="84"/>
      <c r="K26" s="84"/>
      <c r="L26" s="84"/>
      <c r="M26" s="84"/>
      <c r="N26" s="84"/>
    </row>
    <row r="27" spans="1:14" ht="24.75" customHeight="1" x14ac:dyDescent="0.25">
      <c r="A27" s="63" t="s">
        <v>27</v>
      </c>
      <c r="B27" s="64" t="str">
        <f>VLOOKUP(A27,'Ind. depurados'!C$10:L$39,10,0)</f>
        <v>MSPS</v>
      </c>
      <c r="C27" s="52" t="s">
        <v>830</v>
      </c>
      <c r="D27" s="54">
        <f>VLOOKUP($C27,'Ind. depurados'!$C$44:$U$142,3,0)</f>
        <v>1</v>
      </c>
      <c r="E27" s="54">
        <f>VLOOKUP($C27,'Ind. depurados'!$C$44:$U$142,4,0)</f>
        <v>1</v>
      </c>
      <c r="F27" s="54">
        <f>VLOOKUP($C27,'Ind. depurados'!$C$44:$U$142,5,0)</f>
        <v>1</v>
      </c>
      <c r="G27" s="54">
        <f>VLOOKUP($C27,'Ind. depurados'!$C$44:$U$142,6,0)</f>
        <v>1</v>
      </c>
      <c r="H27" s="54">
        <f>VLOOKUP($C27,'Ind. depurados'!$C$44:$U$142,7,0)</f>
        <v>1</v>
      </c>
      <c r="I27" s="45">
        <f>VLOOKUP(C27,'Ind. depurados'!C$44:Q$140,15,0)</f>
        <v>0</v>
      </c>
      <c r="J27" s="86"/>
      <c r="K27" s="86"/>
      <c r="L27" s="86"/>
      <c r="M27" s="86"/>
      <c r="N27" s="86"/>
    </row>
    <row r="28" spans="1:14" ht="345" customHeight="1" x14ac:dyDescent="0.25">
      <c r="A28" s="110" t="s">
        <v>28</v>
      </c>
      <c r="B28" s="112" t="str">
        <f>VLOOKUP(A28,'Ind. depurados'!C$10:L$39,10,0)</f>
        <v>MSPS - INS - INVIMA</v>
      </c>
      <c r="C28" s="52" t="s">
        <v>429</v>
      </c>
      <c r="D28" s="53">
        <f>VLOOKUP($C28,'Ind. depurados'!$C$44:$U$129,3,0)</f>
        <v>0</v>
      </c>
      <c r="E28" s="53">
        <f>VLOOKUP($C28,'Ind. depurados'!$C$44:$U$129,4,0)</f>
        <v>0</v>
      </c>
      <c r="F28" s="53">
        <f>VLOOKUP($C28,'Ind. depurados'!$C$44:$U$129,5,0)</f>
        <v>0</v>
      </c>
      <c r="G28" s="53">
        <f>VLOOKUP($C28,'Ind. depurados'!$C$44:$U$129,6,0)</f>
        <v>0</v>
      </c>
      <c r="H28" s="53">
        <f>VLOOKUP($C28,'Ind. depurados'!$C$44:$U$129,7,0)</f>
        <v>0</v>
      </c>
      <c r="I28" s="45" t="str">
        <f>VLOOKUP(C28,'Ind. depurados'!C$44:Q$140,15,0)</f>
        <v>SIN</v>
      </c>
      <c r="J28" s="92" t="s">
        <v>888</v>
      </c>
      <c r="K28" s="91" t="s">
        <v>876</v>
      </c>
      <c r="L28" s="90" t="s">
        <v>868</v>
      </c>
      <c r="M28" s="82" t="s">
        <v>857</v>
      </c>
      <c r="N28" s="82" t="s">
        <v>857</v>
      </c>
    </row>
    <row r="29" spans="1:14" ht="33.75" customHeight="1" x14ac:dyDescent="0.25">
      <c r="A29" s="110"/>
      <c r="B29" s="112"/>
      <c r="C29" s="52" t="s">
        <v>277</v>
      </c>
      <c r="D29" s="53">
        <f>VLOOKUP($C29,'Ind. depurados'!$C$44:$U$129,3,0)</f>
        <v>0.4</v>
      </c>
      <c r="E29" s="53">
        <f>VLOOKUP($C29,'Ind. depurados'!$C$44:$U$129,4,0)</f>
        <v>0.5</v>
      </c>
      <c r="F29" s="53">
        <f>VLOOKUP($C29,'Ind. depurados'!$C$44:$U$129,5,0)</f>
        <v>0.48</v>
      </c>
      <c r="G29" s="53">
        <f>VLOOKUP($C29,'Ind. depurados'!$C$44:$U$129,6,0)</f>
        <v>0.49</v>
      </c>
      <c r="H29" s="53">
        <f>VLOOKUP($C29,'Ind. depurados'!$C$44:$U$129,7,0)</f>
        <v>0.5</v>
      </c>
      <c r="I29" s="45" t="str">
        <f>VLOOKUP(C29,'Ind. depurados'!C$44:Q$140,15,0)</f>
        <v>S208</v>
      </c>
      <c r="J29" s="89" t="s">
        <v>857</v>
      </c>
      <c r="K29" s="89" t="s">
        <v>857</v>
      </c>
      <c r="L29" s="89" t="s">
        <v>857</v>
      </c>
      <c r="M29" s="89" t="s">
        <v>857</v>
      </c>
      <c r="N29" s="89" t="s">
        <v>857</v>
      </c>
    </row>
    <row r="30" spans="1:14" ht="16.5" customHeight="1" x14ac:dyDescent="0.25">
      <c r="A30" s="110" t="s">
        <v>29</v>
      </c>
      <c r="B30" s="111" t="str">
        <f>VLOOKUP(A30,'Ind. depurados'!C$10:L$39,10,0)</f>
        <v>MSPS</v>
      </c>
      <c r="C30" s="52" t="s">
        <v>426</v>
      </c>
      <c r="D30" s="53">
        <f>VLOOKUP($C30,'Ind. depurados'!$C$44:$U$129,3,0)</f>
        <v>0</v>
      </c>
      <c r="E30" s="53">
        <f>VLOOKUP($C30,'Ind. depurados'!$C$44:$U$129,4,0)</f>
        <v>0</v>
      </c>
      <c r="F30" s="53">
        <f>VLOOKUP($C30,'Ind. depurados'!$C$44:$U$129,5,0)</f>
        <v>0</v>
      </c>
      <c r="G30" s="53">
        <f>VLOOKUP($C30,'Ind. depurados'!$C$44:$U$129,6,0)</f>
        <v>0</v>
      </c>
      <c r="H30" s="53">
        <f>VLOOKUP($C30,'Ind. depurados'!$C$44:$U$129,7,0)</f>
        <v>0</v>
      </c>
      <c r="I30" s="45" t="str">
        <f>VLOOKUP(C30,'Ind. depurados'!C$44:Q$140,15,0)</f>
        <v>SIN</v>
      </c>
      <c r="J30" s="84"/>
      <c r="K30" s="84"/>
      <c r="L30" s="84"/>
      <c r="M30" s="84"/>
      <c r="N30" s="84"/>
    </row>
    <row r="31" spans="1:14" ht="16.5" customHeight="1" x14ac:dyDescent="0.25">
      <c r="A31" s="110"/>
      <c r="B31" s="111"/>
      <c r="C31" s="52" t="s">
        <v>8</v>
      </c>
      <c r="D31" s="53">
        <f>VLOOKUP($C31,'Ind. depurados'!$C$44:$U$129,3,0)</f>
        <v>0.21</v>
      </c>
      <c r="E31" s="53">
        <f>VLOOKUP($C31,'Ind. depurados'!$C$44:$U$129,4,0)</f>
        <v>0.24</v>
      </c>
      <c r="F31" s="53">
        <f>VLOOKUP($C31,'Ind. depurados'!$C$44:$U$129,5,0)</f>
        <v>0.23</v>
      </c>
      <c r="G31" s="53">
        <f>VLOOKUP($C31,'Ind. depurados'!$C$44:$U$129,6,0)</f>
        <v>0.23</v>
      </c>
      <c r="H31" s="53">
        <f>VLOOKUP($C31,'Ind. depurados'!$C$44:$U$129,7,0)</f>
        <v>0.24</v>
      </c>
      <c r="I31" s="45" t="str">
        <f>VLOOKUP(C31,'Ind. depurados'!C$44:Q$140,15,0)</f>
        <v>S501</v>
      </c>
      <c r="J31" s="84"/>
      <c r="K31" s="84"/>
      <c r="L31" s="84"/>
      <c r="M31" s="84"/>
      <c r="N31" s="84"/>
    </row>
    <row r="32" spans="1:14" ht="16.5" customHeight="1" x14ac:dyDescent="0.25">
      <c r="A32" s="110" t="s">
        <v>30</v>
      </c>
      <c r="B32" s="111" t="str">
        <f>VLOOKUP(A32,'Ind. depurados'!C$10:L$39,10,0)</f>
        <v>MSPS</v>
      </c>
      <c r="C32" s="52" t="s">
        <v>431</v>
      </c>
      <c r="D32" s="53">
        <f>VLOOKUP($C32,'Ind. depurados'!$C$44:$U$129,3,0)</f>
        <v>0.03</v>
      </c>
      <c r="E32" s="53">
        <f>VLOOKUP($C32,'Ind. depurados'!$C$44:$U$129,4,0)</f>
        <v>1</v>
      </c>
      <c r="F32" s="53">
        <f>VLOOKUP($C32,'Ind. depurados'!$C$44:$U$129,5,0)</f>
        <v>0.5</v>
      </c>
      <c r="G32" s="53">
        <f>VLOOKUP($C32,'Ind. depurados'!$C$44:$U$129,6,0)</f>
        <v>1</v>
      </c>
      <c r="H32" s="53">
        <f>VLOOKUP($C32,'Ind. depurados'!$C$44:$U$129,7,0)</f>
        <v>1</v>
      </c>
      <c r="I32" s="45" t="str">
        <f>VLOOKUP(C32,'Ind. depurados'!C$44:Q$140,15,0)</f>
        <v>S1006</v>
      </c>
      <c r="J32" s="84"/>
      <c r="K32" s="84"/>
      <c r="L32" s="84"/>
      <c r="M32" s="84"/>
      <c r="N32" s="84"/>
    </row>
    <row r="33" spans="1:14" ht="23.25" customHeight="1" x14ac:dyDescent="0.25">
      <c r="A33" s="110"/>
      <c r="B33" s="111"/>
      <c r="C33" s="52" t="s">
        <v>230</v>
      </c>
      <c r="D33" s="53">
        <f>VLOOKUP($C33,'Ind. depurados'!$C$44:$U$129,3,0)</f>
        <v>0</v>
      </c>
      <c r="E33" s="53">
        <f>VLOOKUP($C33,'Ind. depurados'!$C$44:$U$129,4,0)</f>
        <v>1</v>
      </c>
      <c r="F33" s="53">
        <f>VLOOKUP($C33,'Ind. depurados'!$C$44:$U$129,5,0)</f>
        <v>0.2</v>
      </c>
      <c r="G33" s="53">
        <f>VLOOKUP($C33,'Ind. depurados'!$C$44:$U$129,6,0)</f>
        <v>0.6</v>
      </c>
      <c r="H33" s="53">
        <f>VLOOKUP($C33,'Ind. depurados'!$C$44:$U$129,7,0)</f>
        <v>1</v>
      </c>
      <c r="I33" s="45" t="str">
        <f>VLOOKUP(C33,'Ind. depurados'!C$44:Q$140,15,0)</f>
        <v>SIN</v>
      </c>
      <c r="J33" s="84"/>
      <c r="K33" s="84"/>
      <c r="L33" s="84"/>
      <c r="M33" s="84"/>
      <c r="N33" s="84"/>
    </row>
    <row r="34" spans="1:14" ht="16.5" customHeight="1" x14ac:dyDescent="0.25">
      <c r="A34" s="110"/>
      <c r="B34" s="111"/>
      <c r="C34" s="52" t="s">
        <v>425</v>
      </c>
      <c r="D34" s="53">
        <f>VLOOKUP($C34,'Ind. depurados'!$C$44:$U$129,3,0)</f>
        <v>0</v>
      </c>
      <c r="E34" s="53">
        <f>VLOOKUP($C34,'Ind. depurados'!$C$44:$U$129,4,0)</f>
        <v>0</v>
      </c>
      <c r="F34" s="53">
        <f>VLOOKUP($C34,'Ind. depurados'!$C$44:$U$129,5,0)</f>
        <v>0</v>
      </c>
      <c r="G34" s="53">
        <f>VLOOKUP($C34,'Ind. depurados'!$C$44:$U$129,6,0)</f>
        <v>0</v>
      </c>
      <c r="H34" s="53">
        <f>VLOOKUP($C34,'Ind. depurados'!$C$44:$U$129,7,0)</f>
        <v>0</v>
      </c>
      <c r="I34" s="45" t="str">
        <f>VLOOKUP(C34,'Ind. depurados'!C$44:Q$140,15,0)</f>
        <v>SIN</v>
      </c>
      <c r="J34" s="84"/>
      <c r="K34" s="84"/>
      <c r="L34" s="84"/>
      <c r="M34" s="84"/>
      <c r="N34" s="84"/>
    </row>
    <row r="35" spans="1:14" ht="21.75" customHeight="1" x14ac:dyDescent="0.25">
      <c r="A35" s="110"/>
      <c r="B35" s="111"/>
      <c r="C35" s="52" t="s">
        <v>264</v>
      </c>
      <c r="D35" s="53">
        <f>VLOOKUP($C35,'Ind. depurados'!$C$44:$U$129,3,0)</f>
        <v>0</v>
      </c>
      <c r="E35" s="53">
        <f>VLOOKUP($C35,'Ind. depurados'!$C$44:$U$129,4,0)</f>
        <v>0.37</v>
      </c>
      <c r="F35" s="53">
        <f>VLOOKUP($C35,'Ind. depurados'!$C$44:$U$129,5,0)</f>
        <v>0.03</v>
      </c>
      <c r="G35" s="53">
        <f>VLOOKUP($C35,'Ind. depurados'!$C$44:$U$129,6,0)</f>
        <v>0.2</v>
      </c>
      <c r="H35" s="53">
        <f>VLOOKUP($C35,'Ind. depurados'!$C$44:$U$129,7,0)</f>
        <v>0.37</v>
      </c>
      <c r="I35" s="45" t="str">
        <f>VLOOKUP(C35,'Ind. depurados'!C$44:Q$140,15,0)</f>
        <v>SIN</v>
      </c>
      <c r="J35" s="84"/>
      <c r="K35" s="84"/>
      <c r="L35" s="84"/>
      <c r="M35" s="84"/>
      <c r="N35" s="84"/>
    </row>
    <row r="36" spans="1:14" ht="21.75" customHeight="1" x14ac:dyDescent="0.25">
      <c r="A36" s="110"/>
      <c r="B36" s="111"/>
      <c r="C36" s="70" t="s">
        <v>286</v>
      </c>
      <c r="D36" s="71">
        <f>VLOOKUP($C36,'Ind. depurados'!$C$44:$U$129,3,0)</f>
        <v>0</v>
      </c>
      <c r="E36" s="71">
        <f>VLOOKUP($C36,'Ind. depurados'!$C$44:$U$129,4,0)</f>
        <v>0</v>
      </c>
      <c r="F36" s="71">
        <f>VLOOKUP($C36,'Ind. depurados'!$C$44:$U$129,5,0)</f>
        <v>0</v>
      </c>
      <c r="G36" s="71">
        <f>VLOOKUP($C36,'Ind. depurados'!$C$44:$U$129,6,0)</f>
        <v>0</v>
      </c>
      <c r="H36" s="71">
        <f>VLOOKUP($C36,'Ind. depurados'!$C$44:$U$129,7,0)</f>
        <v>0</v>
      </c>
      <c r="I36" s="45" t="str">
        <f>VLOOKUP(C36,'Ind. depurados'!C$44:Q$140,15,0)</f>
        <v>SIN</v>
      </c>
      <c r="J36" s="84"/>
      <c r="K36" s="84"/>
      <c r="L36" s="84"/>
      <c r="M36" s="84"/>
      <c r="N36" s="84"/>
    </row>
    <row r="37" spans="1:14" ht="16.5" customHeight="1" x14ac:dyDescent="0.25">
      <c r="A37" s="110" t="s">
        <v>719</v>
      </c>
      <c r="B37" s="111" t="str">
        <f>VLOOKUP(A37,'Ind. depurados'!C$10:L$39,10,0)</f>
        <v>MSPS</v>
      </c>
      <c r="C37" s="52" t="s">
        <v>227</v>
      </c>
      <c r="D37" s="53">
        <f>VLOOKUP($C37,'Ind. depurados'!$C$44:$U$129,3,0)</f>
        <v>0.4</v>
      </c>
      <c r="E37" s="53">
        <f>VLOOKUP($C37,'Ind. depurados'!$C$44:$U$129,4,0)</f>
        <v>1</v>
      </c>
      <c r="F37" s="53">
        <f>VLOOKUP($C37,'Ind. depurados'!$C$44:$U$129,5,0)</f>
        <v>0.8</v>
      </c>
      <c r="G37" s="53">
        <f>VLOOKUP($C37,'Ind. depurados'!$C$44:$U$129,6,0)</f>
        <v>1</v>
      </c>
      <c r="H37" s="53">
        <f>VLOOKUP($C37,'Ind. depurados'!$C$44:$U$129,7,0)</f>
        <v>1</v>
      </c>
      <c r="I37" s="79" t="str">
        <f>VLOOKUP(C37,'Ind. depurados'!C$44:Q$140,15,0)</f>
        <v>S1002</v>
      </c>
      <c r="J37" s="84"/>
      <c r="K37" s="84"/>
      <c r="L37" s="84"/>
      <c r="M37" s="84"/>
      <c r="N37" s="84"/>
    </row>
    <row r="38" spans="1:14" ht="21" customHeight="1" x14ac:dyDescent="0.25">
      <c r="A38" s="110"/>
      <c r="B38" s="111"/>
      <c r="C38" s="52" t="s">
        <v>228</v>
      </c>
      <c r="D38" s="53">
        <f>VLOOKUP($C38,'Ind. depurados'!$C$44:$U$129,3,0)</f>
        <v>0.4</v>
      </c>
      <c r="E38" s="53">
        <f>VLOOKUP($C38,'Ind. depurados'!$C$44:$U$129,4,0)</f>
        <v>1</v>
      </c>
      <c r="F38" s="53">
        <f>VLOOKUP($C38,'Ind. depurados'!$C$44:$U$129,5,0)</f>
        <v>0.8</v>
      </c>
      <c r="G38" s="53">
        <f>VLOOKUP($C38,'Ind. depurados'!$C$44:$U$129,6,0)</f>
        <v>1</v>
      </c>
      <c r="H38" s="53">
        <f>VLOOKUP($C38,'Ind. depurados'!$C$44:$U$129,7,0)</f>
        <v>1</v>
      </c>
      <c r="I38" s="79" t="str">
        <f>VLOOKUP(C38,'Ind. depurados'!C$44:Q$140,15,0)</f>
        <v>S1003</v>
      </c>
      <c r="J38" s="84"/>
      <c r="K38" s="84"/>
      <c r="L38" s="84"/>
      <c r="M38" s="84"/>
      <c r="N38" s="84"/>
    </row>
    <row r="39" spans="1:14" ht="16.5" customHeight="1" x14ac:dyDescent="0.25">
      <c r="A39" s="110"/>
      <c r="B39" s="111"/>
      <c r="C39" s="52" t="s">
        <v>243</v>
      </c>
      <c r="D39" s="54">
        <f>VLOOKUP($C39,'Ind. depurados'!$C$44:$U$129,3,0)</f>
        <v>0</v>
      </c>
      <c r="E39" s="54">
        <f>VLOOKUP($C39,'Ind. depurados'!$C$44:$U$129,4,0)</f>
        <v>10</v>
      </c>
      <c r="F39" s="54">
        <f>VLOOKUP($C39,'Ind. depurados'!$C$44:$U$129,5,0)</f>
        <v>10</v>
      </c>
      <c r="G39" s="54">
        <f>VLOOKUP($C39,'Ind. depurados'!$C$44:$U$129,6,0)</f>
        <v>10</v>
      </c>
      <c r="H39" s="54">
        <f>VLOOKUP($C39,'Ind. depurados'!$C$44:$U$129,7,0)</f>
        <v>10</v>
      </c>
      <c r="I39" s="79" t="str">
        <f>VLOOKUP(C39,'Ind. depurados'!C$44:Q$140,15,0)</f>
        <v>S1001</v>
      </c>
      <c r="J39" s="83"/>
      <c r="K39" s="83"/>
      <c r="L39" s="83"/>
      <c r="M39" s="83"/>
      <c r="N39" s="83"/>
    </row>
    <row r="40" spans="1:14" ht="16.5" customHeight="1" x14ac:dyDescent="0.25">
      <c r="A40" s="110"/>
      <c r="B40" s="111"/>
      <c r="C40" s="52" t="s">
        <v>427</v>
      </c>
      <c r="D40" s="53">
        <f>VLOOKUP($C40,'Ind. depurados'!$C$44:$U$129,3,0)</f>
        <v>0</v>
      </c>
      <c r="E40" s="53">
        <f>VLOOKUP($C40,'Ind. depurados'!$C$44:$U$129,4,0)</f>
        <v>0</v>
      </c>
      <c r="F40" s="53">
        <f>VLOOKUP($C40,'Ind. depurados'!$C$44:$U$129,5,0)</f>
        <v>0</v>
      </c>
      <c r="G40" s="53">
        <f>VLOOKUP($C40,'Ind. depurados'!$C$44:$U$129,6,0)</f>
        <v>0</v>
      </c>
      <c r="H40" s="53">
        <f>VLOOKUP($C40,'Ind. depurados'!$C$44:$U$129,7,0)</f>
        <v>0</v>
      </c>
      <c r="I40" s="79" t="str">
        <f>VLOOKUP(C40,'Ind. depurados'!C$44:Q$140,15,0)</f>
        <v>SIN</v>
      </c>
      <c r="J40" s="84"/>
      <c r="K40" s="84"/>
      <c r="L40" s="84"/>
      <c r="M40" s="84"/>
      <c r="N40" s="84"/>
    </row>
    <row r="41" spans="1:14" ht="16.5" customHeight="1" x14ac:dyDescent="0.25">
      <c r="A41" s="110"/>
      <c r="B41" s="111"/>
      <c r="C41" s="52" t="s">
        <v>257</v>
      </c>
      <c r="D41" s="54">
        <f>VLOOKUP($C41,'Ind. depurados'!$C$44:$U$129,3,0)</f>
        <v>12</v>
      </c>
      <c r="E41" s="54">
        <f>VLOOKUP($C41,'Ind. depurados'!$C$44:$U$129,4,0)</f>
        <v>5</v>
      </c>
      <c r="F41" s="54">
        <f>VLOOKUP($C41,'Ind. depurados'!$C$44:$U$129,5,0)</f>
        <v>9</v>
      </c>
      <c r="G41" s="54">
        <f>VLOOKUP($C41,'Ind. depurados'!$C$44:$U$129,6,0)</f>
        <v>7</v>
      </c>
      <c r="H41" s="54">
        <f>VLOOKUP($C41,'Ind. depurados'!$C$44:$U$129,7,0)</f>
        <v>5</v>
      </c>
      <c r="I41" s="79" t="str">
        <f>VLOOKUP(C41,'Ind. depurados'!C$44:Q$140,15,0)</f>
        <v>S204</v>
      </c>
      <c r="J41" s="83"/>
      <c r="K41" s="83"/>
      <c r="L41" s="83"/>
      <c r="M41" s="83"/>
      <c r="N41" s="83"/>
    </row>
    <row r="42" spans="1:14" ht="16.5" customHeight="1" x14ac:dyDescent="0.25">
      <c r="A42" s="110"/>
      <c r="B42" s="111"/>
      <c r="C42" s="52" t="s">
        <v>262</v>
      </c>
      <c r="D42" s="54">
        <f>VLOOKUP($C42,'Ind. depurados'!$C$44:$U$129,3,0)</f>
        <v>1600</v>
      </c>
      <c r="E42" s="54">
        <f>VLOOKUP($C42,'Ind. depurados'!$C$44:$U$129,4,0)</f>
        <v>1600</v>
      </c>
      <c r="F42" s="54">
        <f>VLOOKUP($C42,'Ind. depurados'!$C$44:$U$129,5,0)</f>
        <v>1600</v>
      </c>
      <c r="G42" s="54">
        <f>VLOOKUP($C42,'Ind. depurados'!$C$44:$U$129,6,0)</f>
        <v>1600</v>
      </c>
      <c r="H42" s="54">
        <f>VLOOKUP($C42,'Ind. depurados'!$C$44:$U$129,7,0)</f>
        <v>1600</v>
      </c>
      <c r="I42" s="79" t="str">
        <f>VLOOKUP(C42,'Ind. depurados'!C$44:Q$140,15,0)</f>
        <v>S1004</v>
      </c>
      <c r="J42" s="83"/>
      <c r="K42" s="83"/>
      <c r="L42" s="83"/>
      <c r="M42" s="83"/>
      <c r="N42" s="83"/>
    </row>
    <row r="43" spans="1:14" ht="16.5" customHeight="1" x14ac:dyDescent="0.25">
      <c r="A43" s="110"/>
      <c r="B43" s="111"/>
      <c r="C43" s="52" t="s">
        <v>291</v>
      </c>
      <c r="D43" s="56">
        <f>VLOOKUP($C43,'Ind. depurados'!$C$44:$U$129,3,0)</f>
        <v>21.3</v>
      </c>
      <c r="E43" s="56">
        <f>VLOOKUP($C43,'Ind. depurados'!$C$44:$U$129,4,0)</f>
        <v>14.5</v>
      </c>
      <c r="F43" s="56">
        <f>VLOOKUP($C43,'Ind. depurados'!$C$44:$U$129,5,0)</f>
        <v>15.49</v>
      </c>
      <c r="G43" s="56">
        <f>VLOOKUP($C43,'Ind. depurados'!$C$44:$U$129,6,0)</f>
        <v>14.99</v>
      </c>
      <c r="H43" s="56">
        <f>VLOOKUP($C43,'Ind. depurados'!$C$44:$U$129,7,0)</f>
        <v>14.5</v>
      </c>
      <c r="I43" s="79" t="str">
        <f>VLOOKUP(C43,'Ind. depurados'!C$44:Q$140,15,0)</f>
        <v>S503</v>
      </c>
      <c r="J43" s="87"/>
      <c r="K43" s="87"/>
      <c r="L43" s="87"/>
      <c r="M43" s="87"/>
      <c r="N43" s="87"/>
    </row>
    <row r="44" spans="1:14" ht="16.5" customHeight="1" x14ac:dyDescent="0.25">
      <c r="A44" s="110"/>
      <c r="B44" s="111"/>
      <c r="C44" s="52" t="s">
        <v>292</v>
      </c>
      <c r="D44" s="56">
        <f>VLOOKUP($C44,'Ind. depurados'!$C$44:$U$129,3,0)</f>
        <v>21.3</v>
      </c>
      <c r="E44" s="56">
        <f>VLOOKUP($C44,'Ind. depurados'!$C$44:$U$129,4,0)</f>
        <v>17.7</v>
      </c>
      <c r="F44" s="56">
        <f>VLOOKUP($C44,'Ind. depurados'!$C$44:$U$129,5,0)</f>
        <v>18.899999999999999</v>
      </c>
      <c r="G44" s="56">
        <f>VLOOKUP($C44,'Ind. depurados'!$C$44:$U$129,6,0)</f>
        <v>18.3</v>
      </c>
      <c r="H44" s="56">
        <f>VLOOKUP($C44,'Ind. depurados'!$C$44:$U$129,7,0)</f>
        <v>17.7</v>
      </c>
      <c r="I44" s="79" t="str">
        <f>VLOOKUP(C44,'Ind. depurados'!C$44:Q$140,15,0)</f>
        <v>S603</v>
      </c>
      <c r="J44" s="87"/>
      <c r="K44" s="87"/>
      <c r="L44" s="87"/>
      <c r="M44" s="87"/>
      <c r="N44" s="87"/>
    </row>
    <row r="45" spans="1:14" ht="16.5" customHeight="1" x14ac:dyDescent="0.25">
      <c r="A45" s="110"/>
      <c r="B45" s="111"/>
      <c r="C45" s="52" t="s">
        <v>293</v>
      </c>
      <c r="D45" s="56">
        <f>VLOOKUP($C45,'Ind. depurados'!$C$44:$U$129,3,0)</f>
        <v>24.79</v>
      </c>
      <c r="E45" s="56">
        <f>VLOOKUP($C45,'Ind. depurados'!$C$44:$U$129,4,0)</f>
        <v>18.5</v>
      </c>
      <c r="F45" s="56">
        <f>VLOOKUP($C45,'Ind. depurados'!$C$44:$U$129,5,0)</f>
        <v>20.39</v>
      </c>
      <c r="G45" s="56">
        <f>VLOOKUP($C45,'Ind. depurados'!$C$44:$U$129,6,0)</f>
        <v>19.29</v>
      </c>
      <c r="H45" s="56">
        <f>VLOOKUP($C45,'Ind. depurados'!$C$44:$U$129,7,0)</f>
        <v>18.5</v>
      </c>
      <c r="I45" s="79" t="str">
        <f>VLOOKUP(C45,'Ind. depurados'!C$44:Q$140,15,0)</f>
        <v>S701</v>
      </c>
      <c r="J45" s="87"/>
      <c r="K45" s="87"/>
      <c r="L45" s="87"/>
      <c r="M45" s="87"/>
      <c r="N45" s="87"/>
    </row>
    <row r="46" spans="1:14" ht="16.5" customHeight="1" x14ac:dyDescent="0.25">
      <c r="A46" s="110"/>
      <c r="B46" s="111"/>
      <c r="C46" s="52" t="s">
        <v>294</v>
      </c>
      <c r="D46" s="56">
        <f>VLOOKUP($C46,'Ind. depurados'!$C$44:$U$129,3,0)</f>
        <v>20.5</v>
      </c>
      <c r="E46" s="56">
        <f>VLOOKUP($C46,'Ind. depurados'!$C$44:$U$129,4,0)</f>
        <v>16.899999999999999</v>
      </c>
      <c r="F46" s="56">
        <f>VLOOKUP($C46,'Ind. depurados'!$C$44:$U$129,5,0)</f>
        <v>18.100000000000001</v>
      </c>
      <c r="G46" s="56">
        <f>VLOOKUP($C46,'Ind. depurados'!$C$44:$U$129,6,0)</f>
        <v>17.5</v>
      </c>
      <c r="H46" s="56">
        <f>VLOOKUP($C46,'Ind. depurados'!$C$44:$U$129,7,0)</f>
        <v>16.899999999999999</v>
      </c>
      <c r="I46" s="79" t="str">
        <f>VLOOKUP(C46,'Ind. depurados'!C$44:Q$140,15,0)</f>
        <v>S901</v>
      </c>
      <c r="J46" s="87"/>
      <c r="K46" s="87"/>
      <c r="L46" s="87"/>
      <c r="M46" s="87"/>
      <c r="N46" s="87"/>
    </row>
  </sheetData>
  <mergeCells count="28">
    <mergeCell ref="J15:J17"/>
    <mergeCell ref="K15:K17"/>
    <mergeCell ref="L15:L17"/>
    <mergeCell ref="M15:M17"/>
    <mergeCell ref="N15:N17"/>
    <mergeCell ref="A11:A14"/>
    <mergeCell ref="B11:B14"/>
    <mergeCell ref="B1:E5"/>
    <mergeCell ref="A7:H7"/>
    <mergeCell ref="J7:N7"/>
    <mergeCell ref="A8:H8"/>
    <mergeCell ref="J8:N8"/>
    <mergeCell ref="A23:A24"/>
    <mergeCell ref="B23:B24"/>
    <mergeCell ref="A25:A26"/>
    <mergeCell ref="B25:B26"/>
    <mergeCell ref="A15:A17"/>
    <mergeCell ref="B15:B17"/>
    <mergeCell ref="A18:A22"/>
    <mergeCell ref="B18:B22"/>
    <mergeCell ref="A32:A36"/>
    <mergeCell ref="B32:B36"/>
    <mergeCell ref="A37:A46"/>
    <mergeCell ref="B37:B46"/>
    <mergeCell ref="A28:A29"/>
    <mergeCell ref="B28:B29"/>
    <mergeCell ref="A30:A31"/>
    <mergeCell ref="B30:B31"/>
  </mergeCells>
  <dataValidations count="1">
    <dataValidation type="list" allowBlank="1" showInputMessage="1" showErrorMessage="1" sqref="A18 A37 A32 A30 A27:A28 A25 A23">
      <formula1>$C$10:$C$19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'Ind. depurados'!$N$9:$N$20</xm:f>
          </x14:formula1>
          <xm:sqref>J7:N7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F1" workbookViewId="0">
      <selection activeCell="K29" sqref="K29"/>
    </sheetView>
  </sheetViews>
  <sheetFormatPr baseColWidth="10" defaultColWidth="11.42578125" defaultRowHeight="12.75" x14ac:dyDescent="0.25"/>
  <cols>
    <col min="1" max="1" width="47.85546875" style="45" customWidth="1"/>
    <col min="2" max="2" width="18.42578125" style="45" customWidth="1"/>
    <col min="3" max="3" width="89.42578125" style="45" customWidth="1"/>
    <col min="4" max="8" width="9.42578125" style="45" customWidth="1"/>
    <col min="9" max="9" width="0" style="45" hidden="1" customWidth="1"/>
    <col min="10" max="14" width="27.7109375" style="45" customWidth="1"/>
    <col min="15" max="16384" width="11.42578125" style="45"/>
  </cols>
  <sheetData>
    <row r="1" spans="1:14" ht="18" customHeight="1" x14ac:dyDescent="0.25">
      <c r="B1" s="113" t="s">
        <v>795</v>
      </c>
      <c r="C1" s="114"/>
      <c r="D1" s="114"/>
      <c r="E1" s="114"/>
    </row>
    <row r="2" spans="1:14" x14ac:dyDescent="0.25">
      <c r="B2" s="114"/>
      <c r="C2" s="114"/>
      <c r="D2" s="114"/>
      <c r="E2" s="114"/>
    </row>
    <row r="3" spans="1:14" x14ac:dyDescent="0.25">
      <c r="B3" s="114"/>
      <c r="C3" s="114"/>
      <c r="D3" s="114"/>
      <c r="E3" s="114"/>
    </row>
    <row r="4" spans="1:14" x14ac:dyDescent="0.25">
      <c r="B4" s="114"/>
      <c r="C4" s="114"/>
      <c r="D4" s="114"/>
      <c r="E4" s="114"/>
    </row>
    <row r="5" spans="1:14" x14ac:dyDescent="0.25">
      <c r="B5" s="114"/>
      <c r="C5" s="114"/>
      <c r="D5" s="114"/>
      <c r="E5" s="114"/>
    </row>
    <row r="6" spans="1:14" ht="7.5" customHeight="1" x14ac:dyDescent="0.25">
      <c r="A6" s="46"/>
    </row>
    <row r="7" spans="1:14" ht="43.5" customHeight="1" x14ac:dyDescent="0.25">
      <c r="A7" s="115" t="s">
        <v>792</v>
      </c>
      <c r="B7" s="115"/>
      <c r="C7" s="115"/>
      <c r="D7" s="115"/>
      <c r="E7" s="115"/>
      <c r="F7" s="115"/>
      <c r="G7" s="115"/>
      <c r="H7" s="115"/>
      <c r="J7" s="116" t="s">
        <v>847</v>
      </c>
      <c r="K7" s="116"/>
      <c r="L7" s="116"/>
      <c r="M7" s="116"/>
      <c r="N7" s="116"/>
    </row>
    <row r="8" spans="1:14" ht="20.25" customHeight="1" x14ac:dyDescent="0.25">
      <c r="A8" s="115" t="s">
        <v>831</v>
      </c>
      <c r="B8" s="115"/>
      <c r="C8" s="115"/>
      <c r="D8" s="115"/>
      <c r="E8" s="115"/>
      <c r="F8" s="115"/>
      <c r="G8" s="115"/>
      <c r="H8" s="115"/>
      <c r="J8" s="117" t="s">
        <v>856</v>
      </c>
      <c r="K8" s="117"/>
      <c r="L8" s="117"/>
      <c r="M8" s="117"/>
      <c r="N8" s="117"/>
    </row>
    <row r="9" spans="1:14" ht="2.25" customHeight="1" x14ac:dyDescent="0.25">
      <c r="A9" s="47"/>
      <c r="B9" s="47"/>
    </row>
    <row r="10" spans="1:14" ht="36" x14ac:dyDescent="0.25">
      <c r="A10" s="48" t="s">
        <v>19</v>
      </c>
      <c r="B10" s="49" t="s">
        <v>217</v>
      </c>
      <c r="C10" s="49" t="s">
        <v>3</v>
      </c>
      <c r="D10" s="50" t="s">
        <v>4</v>
      </c>
      <c r="E10" s="50" t="s">
        <v>5</v>
      </c>
      <c r="F10" s="50">
        <v>2016</v>
      </c>
      <c r="G10" s="50">
        <v>2017</v>
      </c>
      <c r="H10" s="51">
        <v>2018</v>
      </c>
      <c r="J10" s="51" t="s">
        <v>850</v>
      </c>
      <c r="K10" s="51" t="s">
        <v>855</v>
      </c>
      <c r="L10" s="51" t="s">
        <v>851</v>
      </c>
      <c r="M10" s="51" t="s">
        <v>852</v>
      </c>
      <c r="N10" s="51" t="s">
        <v>472</v>
      </c>
    </row>
    <row r="11" spans="1:14" ht="21.75" customHeight="1" x14ac:dyDescent="0.25">
      <c r="A11" s="124" t="s">
        <v>720</v>
      </c>
      <c r="B11" s="130" t="str">
        <f>VLOOKUP(A11,'Ind. depurados'!C$10:L$39,10,0)</f>
        <v>MSPS - INS - INC</v>
      </c>
      <c r="C11" s="52" t="s">
        <v>239</v>
      </c>
      <c r="D11" s="54">
        <f>VLOOKUP($C11,'Ind. depurados'!$C$44:$U$129,3,0)</f>
        <v>2</v>
      </c>
      <c r="E11" s="54">
        <f>VLOOKUP($C11,'Ind. depurados'!$C$44:$U$129,4,0)</f>
        <v>13</v>
      </c>
      <c r="F11" s="54">
        <f>VLOOKUP($C11,'Ind. depurados'!$C$44:$U$129,5,0)</f>
        <v>3</v>
      </c>
      <c r="G11" s="54">
        <f>VLOOKUP($C11,'Ind. depurados'!$C$44:$U$129,6,0)</f>
        <v>4</v>
      </c>
      <c r="H11" s="54">
        <f>VLOOKUP($C11,'Ind. depurados'!$C$44:$U$129,7,0)</f>
        <v>4</v>
      </c>
      <c r="I11" s="45" t="str">
        <f>VLOOKUP(C11,'Ind. depurados'!C$44:Q$140,15,0)</f>
        <v>S106</v>
      </c>
      <c r="J11" s="88"/>
      <c r="K11" s="88"/>
      <c r="L11" s="88"/>
      <c r="M11" s="88"/>
      <c r="N11" s="88"/>
    </row>
    <row r="12" spans="1:14" ht="16.5" customHeight="1" x14ac:dyDescent="0.25">
      <c r="A12" s="125"/>
      <c r="B12" s="131"/>
      <c r="C12" s="52" t="s">
        <v>249</v>
      </c>
      <c r="D12" s="54">
        <f>VLOOKUP($C12,'Ind. depurados'!$C$44:$U$129,3,0)</f>
        <v>0</v>
      </c>
      <c r="E12" s="54">
        <f>VLOOKUP($C12,'Ind. depurados'!$C$44:$U$129,4,0)</f>
        <v>4</v>
      </c>
      <c r="F12" s="54">
        <f>VLOOKUP($C12,'Ind. depurados'!$C$44:$U$129,5,0)</f>
        <v>1</v>
      </c>
      <c r="G12" s="54">
        <f>VLOOKUP($C12,'Ind. depurados'!$C$44:$U$129,6,0)</f>
        <v>1</v>
      </c>
      <c r="H12" s="54">
        <f>VLOOKUP($C12,'Ind. depurados'!$C$44:$U$129,7,0)</f>
        <v>2</v>
      </c>
      <c r="I12" s="45" t="str">
        <f>VLOOKUP(C12,'Ind. depurados'!C$44:Q$140,15,0)</f>
        <v>S515</v>
      </c>
      <c r="J12" s="88"/>
      <c r="K12" s="88"/>
      <c r="L12" s="88"/>
      <c r="M12" s="88"/>
      <c r="N12" s="88"/>
    </row>
    <row r="13" spans="1:14" ht="16.5" customHeight="1" x14ac:dyDescent="0.25">
      <c r="A13" s="125"/>
      <c r="B13" s="131"/>
      <c r="C13" s="52" t="s">
        <v>251</v>
      </c>
      <c r="D13" s="54">
        <f>VLOOKUP($C13,'Ind. depurados'!$C$44:$U$129,3,0)</f>
        <v>0</v>
      </c>
      <c r="E13" s="54">
        <f>VLOOKUP($C13,'Ind. depurados'!$C$44:$U$129,4,0)</f>
        <v>55</v>
      </c>
      <c r="F13" s="54">
        <f>VLOOKUP($C13,'Ind. depurados'!$C$44:$U$129,5,0)</f>
        <v>18</v>
      </c>
      <c r="G13" s="54">
        <f>VLOOKUP($C13,'Ind. depurados'!$C$44:$U$129,6,0)</f>
        <v>18</v>
      </c>
      <c r="H13" s="54">
        <f>VLOOKUP($C13,'Ind. depurados'!$C$44:$U$129,7,0)</f>
        <v>19</v>
      </c>
      <c r="I13" s="45" t="str">
        <f>VLOOKUP(C13,'Ind. depurados'!C$44:Q$140,15,0)</f>
        <v>S108</v>
      </c>
      <c r="J13" s="88"/>
      <c r="K13" s="88"/>
      <c r="L13" s="88"/>
      <c r="M13" s="88"/>
      <c r="N13" s="88"/>
    </row>
    <row r="14" spans="1:14" ht="16.5" customHeight="1" x14ac:dyDescent="0.25">
      <c r="A14" s="125"/>
      <c r="B14" s="131"/>
      <c r="C14" s="52" t="s">
        <v>12</v>
      </c>
      <c r="D14" s="53">
        <f>VLOOKUP($C14,'Ind. depurados'!$C$44:$U$129,3,0)</f>
        <v>0.66800000000000004</v>
      </c>
      <c r="E14" s="53">
        <f>VLOOKUP($C14,'Ind. depurados'!$C$44:$U$129,4,0)</f>
        <v>0.72</v>
      </c>
      <c r="F14" s="53">
        <f>VLOOKUP($C14,'Ind. depurados'!$C$44:$U$129,5,0)</f>
        <v>0.71</v>
      </c>
      <c r="G14" s="53">
        <f>VLOOKUP($C14,'Ind. depurados'!$C$44:$U$129,6,0)</f>
        <v>0.72</v>
      </c>
      <c r="H14" s="53">
        <f>VLOOKUP($C14,'Ind. depurados'!$C$44:$U$129,7,0)</f>
        <v>0.72</v>
      </c>
      <c r="I14" s="45" t="str">
        <f>VLOOKUP(C14,'Ind. depurados'!C$44:Q$140,15,0)</f>
        <v>S209</v>
      </c>
      <c r="J14" s="88"/>
      <c r="K14" s="88"/>
      <c r="L14" s="88"/>
      <c r="M14" s="88"/>
      <c r="N14" s="88"/>
    </row>
    <row r="15" spans="1:14" ht="16.5" customHeight="1" x14ac:dyDescent="0.25">
      <c r="A15" s="125"/>
      <c r="B15" s="131"/>
      <c r="C15" s="52" t="s">
        <v>267</v>
      </c>
      <c r="D15" s="53">
        <f>VLOOKUP($C15,'Ind. depurados'!$C$44:$U$129,3,0)</f>
        <v>0.68400000000000005</v>
      </c>
      <c r="E15" s="53">
        <f>VLOOKUP($C15,'Ind. depurados'!$C$44:$U$129,4,0)</f>
        <v>0.75</v>
      </c>
      <c r="F15" s="53">
        <f>VLOOKUP($C15,'Ind. depurados'!$C$44:$U$129,5,0)</f>
        <v>0.71699999999999997</v>
      </c>
      <c r="G15" s="53">
        <f>VLOOKUP($C15,'Ind. depurados'!$C$44:$U$129,6,0)</f>
        <v>0.73399999999999999</v>
      </c>
      <c r="H15" s="53">
        <f>VLOOKUP($C15,'Ind. depurados'!$C$44:$U$129,7,0)</f>
        <v>0.75</v>
      </c>
      <c r="I15" s="45" t="str">
        <f>VLOOKUP(C15,'Ind. depurados'!C$44:Q$140,15,0)</f>
        <v>S207</v>
      </c>
      <c r="J15" s="88"/>
      <c r="K15" s="88"/>
      <c r="L15" s="88"/>
      <c r="M15" s="88"/>
      <c r="N15" s="88"/>
    </row>
    <row r="16" spans="1:14" ht="16.5" customHeight="1" x14ac:dyDescent="0.25">
      <c r="A16" s="110"/>
      <c r="B16" s="132"/>
      <c r="C16" s="52" t="s">
        <v>461</v>
      </c>
      <c r="D16" s="53">
        <f>VLOOKUP($C16,'Ind. depurados'!$C$44:$U$129,3,0)</f>
        <v>0.155</v>
      </c>
      <c r="E16" s="53">
        <f>VLOOKUP($C16,'Ind. depurados'!$C$44:$U$129,4,0)</f>
        <v>0.65</v>
      </c>
      <c r="F16" s="53">
        <f>VLOOKUP($C16,'Ind. depurados'!$C$44:$U$129,5,0)</f>
        <v>0.53</v>
      </c>
      <c r="G16" s="53">
        <f>VLOOKUP($C16,'Ind. depurados'!$C$44:$U$129,6,0)</f>
        <v>0.59</v>
      </c>
      <c r="H16" s="53">
        <f>VLOOKUP($C16,'Ind. depurados'!$C$44:$U$129,7,0)</f>
        <v>0.65</v>
      </c>
      <c r="I16" s="45" t="str">
        <f>VLOOKUP(C16,'Ind. depurados'!C$44:Q$140,15,0)</f>
        <v>S523</v>
      </c>
      <c r="J16" s="88"/>
      <c r="K16" s="88"/>
      <c r="L16" s="88"/>
      <c r="M16" s="88"/>
      <c r="N16" s="88"/>
    </row>
    <row r="17" spans="1:14" ht="21.75" customHeight="1" x14ac:dyDescent="0.25">
      <c r="A17" s="125"/>
      <c r="B17" s="131"/>
      <c r="C17" s="52" t="s">
        <v>276</v>
      </c>
      <c r="D17" s="53">
        <f>VLOOKUP($C17,'Ind. depurados'!$C$44:$U$129,3,0)</f>
        <v>0</v>
      </c>
      <c r="E17" s="53">
        <f>VLOOKUP($C17,'Ind. depurados'!$C$44:$U$129,4,0)</f>
        <v>1</v>
      </c>
      <c r="F17" s="53">
        <f>VLOOKUP($C17,'Ind. depurados'!$C$44:$U$129,5,0)</f>
        <v>1</v>
      </c>
      <c r="G17" s="53">
        <f>VLOOKUP($C17,'Ind. depurados'!$C$44:$U$129,6,0)</f>
        <v>1</v>
      </c>
      <c r="H17" s="53">
        <f>VLOOKUP($C17,'Ind. depurados'!$C$44:$U$129,7,0)</f>
        <v>1</v>
      </c>
      <c r="I17" s="45" t="str">
        <f>VLOOKUP(C17,'Ind. depurados'!C$44:Q$140,15,0)</f>
        <v>S517</v>
      </c>
      <c r="J17" s="88"/>
      <c r="K17" s="88"/>
      <c r="L17" s="88"/>
      <c r="M17" s="88"/>
      <c r="N17" s="88"/>
    </row>
    <row r="18" spans="1:14" ht="16.5" customHeight="1" x14ac:dyDescent="0.25">
      <c r="A18" s="125"/>
      <c r="B18" s="131"/>
      <c r="C18" s="52" t="s">
        <v>388</v>
      </c>
      <c r="D18" s="53">
        <f>VLOOKUP($C18,'Ind. depurados'!$C$44:$U$129,3,0)</f>
        <v>0.48</v>
      </c>
      <c r="E18" s="53">
        <f>VLOOKUP($C18,'Ind. depurados'!$C$44:$U$129,4,0)</f>
        <v>0.6</v>
      </c>
      <c r="F18" s="53">
        <f>VLOOKUP($C18,'Ind. depurados'!$C$44:$U$129,5,0)</f>
        <v>0.52</v>
      </c>
      <c r="G18" s="53">
        <f>VLOOKUP($C18,'Ind. depurados'!$C$44:$U$129,6,0)</f>
        <v>0.56000000000000005</v>
      </c>
      <c r="H18" s="53">
        <f>VLOOKUP($C18,'Ind. depurados'!$C$44:$U$129,7,0)</f>
        <v>0.6</v>
      </c>
      <c r="I18" s="45" t="str">
        <f>VLOOKUP(C18,'Ind. depurados'!C$44:Q$140,15,0)</f>
        <v>S524</v>
      </c>
      <c r="J18" s="88"/>
      <c r="K18" s="88"/>
      <c r="L18" s="88"/>
      <c r="M18" s="88"/>
      <c r="N18" s="88"/>
    </row>
    <row r="19" spans="1:14" ht="16.5" customHeight="1" x14ac:dyDescent="0.25">
      <c r="A19" s="125"/>
      <c r="B19" s="131"/>
      <c r="C19" s="52" t="s">
        <v>298</v>
      </c>
      <c r="D19" s="55">
        <f>VLOOKUP($C19,'Ind. depurados'!$C$44:$U$129,3,0)</f>
        <v>3.5</v>
      </c>
      <c r="E19" s="55">
        <f>VLOOKUP($C19,'Ind. depurados'!$C$44:$U$129,4,0)</f>
        <v>3.1</v>
      </c>
      <c r="F19" s="55">
        <f>VLOOKUP($C19,'Ind. depurados'!$C$44:$U$129,5,0)</f>
        <v>3.1</v>
      </c>
      <c r="G19" s="55">
        <f>VLOOKUP($C19,'Ind. depurados'!$C$44:$U$129,6,0)</f>
        <v>3.1</v>
      </c>
      <c r="H19" s="55">
        <f>VLOOKUP($C19,'Ind. depurados'!$C$44:$U$129,7,0)</f>
        <v>3.1</v>
      </c>
      <c r="I19" s="45" t="str">
        <f>VLOOKUP(C19,'Ind. depurados'!C$44:Q$140,15,0)</f>
        <v>S508</v>
      </c>
      <c r="J19" s="88"/>
      <c r="K19" s="88"/>
      <c r="L19" s="88"/>
      <c r="M19" s="88"/>
      <c r="N19" s="88"/>
    </row>
    <row r="20" spans="1:14" ht="16.5" customHeight="1" x14ac:dyDescent="0.25">
      <c r="A20" s="125"/>
      <c r="B20" s="131"/>
      <c r="C20" s="52" t="s">
        <v>299</v>
      </c>
      <c r="D20" s="55">
        <f>VLOOKUP($C20,'Ind. depurados'!$C$44:$U$129,3,0)</f>
        <v>16.100000000000001</v>
      </c>
      <c r="E20" s="55">
        <f>VLOOKUP($C20,'Ind. depurados'!$C$44:$U$129,4,0)</f>
        <v>12.6</v>
      </c>
      <c r="F20" s="55">
        <f>VLOOKUP($C20,'Ind. depurados'!$C$44:$U$129,5,0)</f>
        <v>14.3</v>
      </c>
      <c r="G20" s="55">
        <f>VLOOKUP($C20,'Ind. depurados'!$C$44:$U$129,6,0)</f>
        <v>13.5</v>
      </c>
      <c r="H20" s="55">
        <f>VLOOKUP($C20,'Ind. depurados'!$C$44:$U$129,7,0)</f>
        <v>12.6</v>
      </c>
      <c r="I20" s="45" t="str">
        <f>VLOOKUP(C20,'Ind. depurados'!C$44:Q$140,15,0)</f>
        <v>S507</v>
      </c>
      <c r="J20" s="88"/>
      <c r="K20" s="88"/>
      <c r="L20" s="88"/>
      <c r="M20" s="88"/>
      <c r="N20" s="88"/>
    </row>
    <row r="21" spans="1:14" ht="16.5" customHeight="1" x14ac:dyDescent="0.25">
      <c r="A21" s="126"/>
      <c r="B21" s="133"/>
      <c r="C21" s="52" t="s">
        <v>219</v>
      </c>
      <c r="D21" s="56">
        <f>VLOOKUP($C21,'Ind. depurados'!$C$44:$U$129,3,0)</f>
        <v>221</v>
      </c>
      <c r="E21" s="56">
        <f>VLOOKUP($C21,'Ind. depurados'!$C$44:$U$129,4,0)</f>
        <v>192</v>
      </c>
      <c r="F21" s="56">
        <f>VLOOKUP($C21,'Ind. depurados'!$C$44:$U$129,5,0)</f>
        <v>200.65</v>
      </c>
      <c r="G21" s="56">
        <f>VLOOKUP($C21,'Ind. depurados'!$C$44:$U$129,6,0)</f>
        <v>199.3</v>
      </c>
      <c r="H21" s="56">
        <f>VLOOKUP($C21,'Ind. depurados'!$C$44:$U$129,7,0)</f>
        <v>192</v>
      </c>
      <c r="I21" s="45" t="str">
        <f>VLOOKUP(C21,'Ind. depurados'!C$44:Q$140,15,0)</f>
        <v>S502</v>
      </c>
      <c r="J21" s="88"/>
      <c r="K21" s="88"/>
      <c r="L21" s="88"/>
      <c r="M21" s="88"/>
      <c r="N21" s="88"/>
    </row>
    <row r="22" spans="1:14" ht="42" customHeight="1" x14ac:dyDescent="0.25">
      <c r="A22" s="63" t="s">
        <v>721</v>
      </c>
      <c r="B22" s="64" t="str">
        <f>VLOOKUP(A22,'Ind. depurados'!C$10:L$39,10,0)</f>
        <v>MSPS - INS</v>
      </c>
      <c r="C22" s="52" t="s">
        <v>233</v>
      </c>
      <c r="D22" s="54">
        <f>VLOOKUP($C22,'Ind. depurados'!$C$44:$U$129,3,0)</f>
        <v>1102</v>
      </c>
      <c r="E22" s="54">
        <f>VLOOKUP($C22,'Ind. depurados'!$C$44:$U$129,4,0)</f>
        <v>1100</v>
      </c>
      <c r="F22" s="54">
        <f>VLOOKUP($C22,'Ind. depurados'!$C$44:$U$129,5,0)</f>
        <v>1100</v>
      </c>
      <c r="G22" s="54">
        <f>VLOOKUP($C22,'Ind. depurados'!$C$44:$U$129,6,0)</f>
        <v>1100</v>
      </c>
      <c r="H22" s="54">
        <f>VLOOKUP($C22,'Ind. depurados'!$C$44:$U$129,7,0)</f>
        <v>1100</v>
      </c>
      <c r="I22" s="45" t="str">
        <f>VLOOKUP(C22,'Ind. depurados'!C$44:Q$140,15,0)</f>
        <v>S514</v>
      </c>
      <c r="J22" s="88"/>
      <c r="K22" s="88"/>
      <c r="L22" s="88"/>
      <c r="M22" s="88"/>
      <c r="N22" s="88"/>
    </row>
    <row r="23" spans="1:14" ht="16.5" customHeight="1" x14ac:dyDescent="0.25">
      <c r="A23" s="124" t="s">
        <v>722</v>
      </c>
      <c r="B23" s="127" t="str">
        <f>VLOOKUP(A23,'Ind. depurados'!C$10:L$39,10,0)</f>
        <v>MSPS</v>
      </c>
      <c r="C23" s="52" t="s">
        <v>253</v>
      </c>
      <c r="D23" s="54">
        <f>VLOOKUP($C23,'Ind. depurados'!$C$44:$U$129,3,0)</f>
        <v>8</v>
      </c>
      <c r="E23" s="54">
        <f>VLOOKUP($C23,'Ind. depurados'!$C$44:$U$129,4,0)</f>
        <v>32</v>
      </c>
      <c r="F23" s="54">
        <f>VLOOKUP($C23,'Ind. depurados'!$C$44:$U$129,5,0)</f>
        <v>8</v>
      </c>
      <c r="G23" s="54">
        <f>VLOOKUP($C23,'Ind. depurados'!$C$44:$U$129,6,0)</f>
        <v>8</v>
      </c>
      <c r="H23" s="54">
        <f>VLOOKUP($C23,'Ind. depurados'!$C$44:$U$129,7,0)</f>
        <v>8</v>
      </c>
      <c r="I23" s="45" t="str">
        <f>VLOOKUP(C23,'Ind. depurados'!C$44:Q$140,15,0)</f>
        <v>S510</v>
      </c>
      <c r="J23" s="88"/>
      <c r="K23" s="88"/>
      <c r="L23" s="88"/>
      <c r="M23" s="88"/>
      <c r="N23" s="88"/>
    </row>
    <row r="24" spans="1:14" ht="16.5" customHeight="1" x14ac:dyDescent="0.25">
      <c r="A24" s="125"/>
      <c r="B24" s="128"/>
      <c r="C24" s="52" t="s">
        <v>254</v>
      </c>
      <c r="D24" s="54">
        <f>VLOOKUP($C24,'Ind. depurados'!$C$44:$U$129,3,0)</f>
        <v>0</v>
      </c>
      <c r="E24" s="54">
        <f>VLOOKUP($C24,'Ind. depurados'!$C$44:$U$129,4,0)</f>
        <v>32</v>
      </c>
      <c r="F24" s="54">
        <f>VLOOKUP($C24,'Ind. depurados'!$C$44:$U$129,5,0)</f>
        <v>8</v>
      </c>
      <c r="G24" s="54">
        <f>VLOOKUP($C24,'Ind. depurados'!$C$44:$U$129,6,0)</f>
        <v>12</v>
      </c>
      <c r="H24" s="54">
        <f>VLOOKUP($C24,'Ind. depurados'!$C$44:$U$129,7,0)</f>
        <v>12</v>
      </c>
      <c r="I24" s="45" t="str">
        <f>VLOOKUP(C24,'Ind. depurados'!C$44:Q$140,15,0)</f>
        <v>S511</v>
      </c>
      <c r="J24" s="88"/>
      <c r="K24" s="88"/>
      <c r="L24" s="88"/>
      <c r="M24" s="88"/>
      <c r="N24" s="88"/>
    </row>
    <row r="25" spans="1:14" ht="21.75" customHeight="1" x14ac:dyDescent="0.25">
      <c r="A25" s="126"/>
      <c r="B25" s="129"/>
      <c r="C25" s="52" t="s">
        <v>255</v>
      </c>
      <c r="D25" s="54">
        <f>VLOOKUP($C25,'Ind. depurados'!$C$44:$U$129,3,0)</f>
        <v>0</v>
      </c>
      <c r="E25" s="54">
        <f>VLOOKUP($C25,'Ind. depurados'!$C$44:$U$129,4,0)</f>
        <v>64</v>
      </c>
      <c r="F25" s="54">
        <f>VLOOKUP($C25,'Ind. depurados'!$C$44:$U$129,5,0)</f>
        <v>14</v>
      </c>
      <c r="G25" s="54">
        <f>VLOOKUP($C25,'Ind. depurados'!$C$44:$U$129,6,0)</f>
        <v>25</v>
      </c>
      <c r="H25" s="54">
        <f>VLOOKUP($C25,'Ind. depurados'!$C$44:$U$129,7,0)</f>
        <v>25</v>
      </c>
      <c r="I25" s="45" t="str">
        <f>VLOOKUP(C25,'Ind. depurados'!C$44:Q$140,15,0)</f>
        <v>S512</v>
      </c>
      <c r="J25" s="88"/>
      <c r="K25" s="88"/>
      <c r="L25" s="88"/>
      <c r="M25" s="88"/>
      <c r="N25" s="88"/>
    </row>
    <row r="26" spans="1:14" ht="16.5" customHeight="1" x14ac:dyDescent="0.25">
      <c r="A26" s="124" t="s">
        <v>723</v>
      </c>
      <c r="B26" s="134" t="str">
        <f>VLOOKUP(A26,'Ind. depurados'!C$10:L$39,10,0)</f>
        <v>MSPS - INVIMA</v>
      </c>
      <c r="C26" s="52" t="s">
        <v>231</v>
      </c>
      <c r="D26" s="54">
        <f>VLOOKUP($C26,'Ind. depurados'!$C$44:$U$129,3,0)</f>
        <v>2</v>
      </c>
      <c r="E26" s="54">
        <f>VLOOKUP($C26,'Ind. depurados'!$C$44:$U$129,4,0)</f>
        <v>5</v>
      </c>
      <c r="F26" s="54">
        <f>VLOOKUP($C26,'Ind. depurados'!$C$44:$U$129,5,0)</f>
        <v>4</v>
      </c>
      <c r="G26" s="54">
        <f>VLOOKUP($C26,'Ind. depurados'!$C$44:$U$129,6,0)</f>
        <v>4</v>
      </c>
      <c r="H26" s="54">
        <f>VLOOKUP($C26,'Ind. depurados'!$C$44:$U$129,7,0)</f>
        <v>5</v>
      </c>
      <c r="I26" s="45" t="str">
        <f>VLOOKUP(C26,'Ind. depurados'!C$44:Q$140,15,0)</f>
        <v>S601</v>
      </c>
      <c r="J26" s="137" t="s">
        <v>878</v>
      </c>
      <c r="K26" s="140" t="s">
        <v>857</v>
      </c>
      <c r="L26" s="140" t="s">
        <v>857</v>
      </c>
      <c r="M26" s="140" t="s">
        <v>857</v>
      </c>
      <c r="N26" s="140" t="s">
        <v>857</v>
      </c>
    </row>
    <row r="27" spans="1:14" ht="16.5" customHeight="1" x14ac:dyDescent="0.25">
      <c r="A27" s="125"/>
      <c r="B27" s="135"/>
      <c r="C27" s="52" t="s">
        <v>271</v>
      </c>
      <c r="D27" s="53">
        <f>VLOOKUP($C27,'Ind. depurados'!$C$44:$U$129,3,0)</f>
        <v>3.8399999999999997E-2</v>
      </c>
      <c r="E27" s="53">
        <f>VLOOKUP($C27,'Ind. depurados'!$C$44:$U$129,4,0)</f>
        <v>3.7999999999999999E-2</v>
      </c>
      <c r="F27" s="53">
        <f>VLOOKUP($C27,'Ind. depurados'!$C$44:$U$129,5,0)</f>
        <v>3.7999999999999999E-2</v>
      </c>
      <c r="G27" s="53">
        <f>VLOOKUP($C27,'Ind. depurados'!$C$44:$U$129,6,0)</f>
        <v>3.7999999999999999E-2</v>
      </c>
      <c r="H27" s="53">
        <f>VLOOKUP($C27,'Ind. depurados'!$C$44:$U$129,7,0)</f>
        <v>3.7999999999999999E-2</v>
      </c>
      <c r="I27" s="45" t="str">
        <f>VLOOKUP(C27,'Ind. depurados'!C$44:Q$140,15,0)</f>
        <v>S105</v>
      </c>
      <c r="J27" s="138"/>
      <c r="K27" s="141"/>
      <c r="L27" s="141"/>
      <c r="M27" s="141"/>
      <c r="N27" s="141"/>
    </row>
    <row r="28" spans="1:14" ht="16.5" customHeight="1" x14ac:dyDescent="0.25">
      <c r="A28" s="126"/>
      <c r="B28" s="136"/>
      <c r="C28" s="52" t="s">
        <v>296</v>
      </c>
      <c r="D28" s="55">
        <f>VLOOKUP($C28,'Ind. depurados'!$C$44:$U$129,3,0)</f>
        <v>7.6</v>
      </c>
      <c r="E28" s="55">
        <f>VLOOKUP($C28,'Ind. depurados'!$C$44:$U$129,4,0)</f>
        <v>6</v>
      </c>
      <c r="F28" s="55">
        <f>VLOOKUP($C28,'Ind. depurados'!$C$44:$U$129,5,0)</f>
        <v>6.9</v>
      </c>
      <c r="G28" s="55">
        <f>VLOOKUP($C28,'Ind. depurados'!$C$44:$U$129,6,0)</f>
        <v>6.5</v>
      </c>
      <c r="H28" s="55">
        <f>VLOOKUP($C28,'Ind. depurados'!$C$44:$U$129,7,0)</f>
        <v>6</v>
      </c>
      <c r="I28" s="45" t="str">
        <f>VLOOKUP(C28,'Ind. depurados'!C$44:Q$140,15,0)</f>
        <v>S104</v>
      </c>
      <c r="J28" s="139"/>
      <c r="K28" s="142"/>
      <c r="L28" s="142"/>
      <c r="M28" s="142"/>
      <c r="N28" s="142"/>
    </row>
    <row r="29" spans="1:14" ht="16.5" customHeight="1" x14ac:dyDescent="0.25">
      <c r="A29" s="124" t="s">
        <v>724</v>
      </c>
      <c r="B29" s="127" t="str">
        <f>VLOOKUP(A29,'Ind. depurados'!C$10:L$39,10,0)</f>
        <v>MSPS</v>
      </c>
      <c r="C29" s="52" t="s">
        <v>247</v>
      </c>
      <c r="D29" s="54">
        <f>VLOOKUP($C29,'Ind. depurados'!$C$44:$U$129,3,0)</f>
        <v>2</v>
      </c>
      <c r="E29" s="54">
        <f>VLOOKUP($C29,'Ind. depurados'!$C$44:$U$129,4,0)</f>
        <v>20</v>
      </c>
      <c r="F29" s="54">
        <f>VLOOKUP($C29,'Ind. depurados'!$C$44:$U$129,5,0)</f>
        <v>4</v>
      </c>
      <c r="G29" s="54">
        <f>VLOOKUP($C29,'Ind. depurados'!$C$44:$U$129,6,0)</f>
        <v>6</v>
      </c>
      <c r="H29" s="54">
        <f>VLOOKUP($C29,'Ind. depurados'!$C$44:$U$129,7,0)</f>
        <v>8</v>
      </c>
      <c r="I29" s="45" t="str">
        <f>VLOOKUP(C29,'Ind. depurados'!C$44:Q$140,15,0)</f>
        <v>S602</v>
      </c>
      <c r="J29" s="88"/>
      <c r="K29" s="88"/>
      <c r="L29" s="88"/>
      <c r="M29" s="88"/>
      <c r="N29" s="88"/>
    </row>
    <row r="30" spans="1:14" ht="16.5" customHeight="1" x14ac:dyDescent="0.25">
      <c r="A30" s="125"/>
      <c r="B30" s="128"/>
      <c r="C30" s="52" t="s">
        <v>252</v>
      </c>
      <c r="D30" s="54">
        <f>VLOOKUP($C30,'Ind. depurados'!$C$44:$U$129,3,0)</f>
        <v>62</v>
      </c>
      <c r="E30" s="54">
        <f>VLOOKUP($C30,'Ind. depurados'!$C$44:$U$129,4,0)</f>
        <v>245</v>
      </c>
      <c r="F30" s="54">
        <f>VLOOKUP($C30,'Ind. depurados'!$C$44:$U$129,5,0)</f>
        <v>121</v>
      </c>
      <c r="G30" s="54">
        <f>VLOOKUP($C30,'Ind. depurados'!$C$44:$U$129,6,0)</f>
        <v>182</v>
      </c>
      <c r="H30" s="54">
        <f>VLOOKUP($C30,'Ind. depurados'!$C$44:$U$129,7,0)</f>
        <v>245</v>
      </c>
      <c r="I30" s="45" t="str">
        <f>VLOOKUP(C30,'Ind. depurados'!C$44:Q$140,15,0)</f>
        <v>S516</v>
      </c>
      <c r="J30" s="88"/>
      <c r="K30" s="88"/>
      <c r="L30" s="88"/>
      <c r="M30" s="88"/>
      <c r="N30" s="88"/>
    </row>
    <row r="31" spans="1:14" ht="16.5" customHeight="1" x14ac:dyDescent="0.25">
      <c r="A31" s="125"/>
      <c r="B31" s="128"/>
      <c r="C31" s="52" t="s">
        <v>263</v>
      </c>
      <c r="D31" s="53">
        <f>VLOOKUP($C31,'Ind. depurados'!$C$44:$U$129,3,0)</f>
        <v>0.60599999999999998</v>
      </c>
      <c r="E31" s="53">
        <f>VLOOKUP($C31,'Ind. depurados'!$C$44:$U$129,4,0)</f>
        <v>0.8</v>
      </c>
      <c r="F31" s="53">
        <f>VLOOKUP($C31,'Ind. depurados'!$C$44:$U$129,5,0)</f>
        <v>0.75</v>
      </c>
      <c r="G31" s="53">
        <f>VLOOKUP($C31,'Ind. depurados'!$C$44:$U$129,6,0)</f>
        <v>0.78</v>
      </c>
      <c r="H31" s="53">
        <f>VLOOKUP($C31,'Ind. depurados'!$C$44:$U$129,7,0)</f>
        <v>0.8</v>
      </c>
      <c r="I31" s="45" t="str">
        <f>VLOOKUP(C31,'Ind. depurados'!C$44:Q$140,15,0)</f>
        <v>S509</v>
      </c>
      <c r="J31" s="88"/>
      <c r="K31" s="88"/>
      <c r="L31" s="88"/>
      <c r="M31" s="88"/>
      <c r="N31" s="88"/>
    </row>
    <row r="32" spans="1:14" ht="22.5" customHeight="1" x14ac:dyDescent="0.25">
      <c r="A32" s="125"/>
      <c r="B32" s="128"/>
      <c r="C32" s="52" t="s">
        <v>268</v>
      </c>
      <c r="D32" s="53">
        <f>VLOOKUP($C32,'Ind. depurados'!$C$44:$U$129,3,0)</f>
        <v>1</v>
      </c>
      <c r="E32" s="53">
        <f>VLOOKUP($C32,'Ind. depurados'!$C$44:$U$129,4,0)</f>
        <v>1</v>
      </c>
      <c r="F32" s="53">
        <f>VLOOKUP($C32,'Ind. depurados'!$C$44:$U$129,5,0)</f>
        <v>1</v>
      </c>
      <c r="G32" s="53">
        <f>VLOOKUP($C32,'Ind. depurados'!$C$44:$U$129,6,0)</f>
        <v>1</v>
      </c>
      <c r="H32" s="53">
        <f>VLOOKUP($C32,'Ind. depurados'!$C$44:$U$129,7,0)</f>
        <v>1</v>
      </c>
      <c r="I32" s="45" t="str">
        <f>VLOOKUP(C32,'Ind. depurados'!C$44:Q$140,15,0)</f>
        <v>S522</v>
      </c>
      <c r="J32" s="88"/>
      <c r="K32" s="88"/>
      <c r="L32" s="88"/>
      <c r="M32" s="88"/>
      <c r="N32" s="88"/>
    </row>
    <row r="33" spans="1:14" ht="22.5" customHeight="1" x14ac:dyDescent="0.25">
      <c r="A33" s="125"/>
      <c r="B33" s="128"/>
      <c r="C33" s="52" t="s">
        <v>269</v>
      </c>
      <c r="D33" s="53">
        <f>VLOOKUP($C33,'Ind. depurados'!$C$44:$U$129,3,0)</f>
        <v>0.95</v>
      </c>
      <c r="E33" s="53">
        <f>VLOOKUP($C33,'Ind. depurados'!$C$44:$U$129,4,0)</f>
        <v>0.99</v>
      </c>
      <c r="F33" s="53">
        <f>VLOOKUP($C33,'Ind. depurados'!$C$44:$U$129,5,0)</f>
        <v>0.95</v>
      </c>
      <c r="G33" s="53">
        <f>VLOOKUP($C33,'Ind. depurados'!$C$44:$U$129,6,0)</f>
        <v>0.97</v>
      </c>
      <c r="H33" s="53">
        <f>VLOOKUP($C33,'Ind. depurados'!$C$44:$U$129,7,0)</f>
        <v>0.99</v>
      </c>
      <c r="I33" s="45" t="str">
        <f>VLOOKUP(C33,'Ind. depurados'!C$44:Q$140,15,0)</f>
        <v>S520</v>
      </c>
      <c r="J33" s="88"/>
      <c r="K33" s="88"/>
      <c r="L33" s="88"/>
      <c r="M33" s="88"/>
      <c r="N33" s="88"/>
    </row>
    <row r="34" spans="1:14" ht="22.5" customHeight="1" x14ac:dyDescent="0.25">
      <c r="A34" s="125"/>
      <c r="B34" s="128"/>
      <c r="C34" s="52" t="s">
        <v>270</v>
      </c>
      <c r="D34" s="53">
        <f>VLOOKUP($C34,'Ind. depurados'!$C$44:$U$129,3,0)</f>
        <v>0</v>
      </c>
      <c r="E34" s="53">
        <f>VLOOKUP($C34,'Ind. depurados'!$C$44:$U$129,4,0)</f>
        <v>1</v>
      </c>
      <c r="F34" s="53">
        <f>VLOOKUP($C34,'Ind. depurados'!$C$44:$U$129,5,0)</f>
        <v>1</v>
      </c>
      <c r="G34" s="53">
        <f>VLOOKUP($C34,'Ind. depurados'!$C$44:$U$129,6,0)</f>
        <v>1</v>
      </c>
      <c r="H34" s="53">
        <f>VLOOKUP($C34,'Ind. depurados'!$C$44:$U$129,7,0)</f>
        <v>1</v>
      </c>
      <c r="I34" s="45" t="str">
        <f>VLOOKUP(C34,'Ind. depurados'!C$44:Q$140,15,0)</f>
        <v>S519</v>
      </c>
      <c r="J34" s="88"/>
      <c r="K34" s="88"/>
      <c r="L34" s="88"/>
      <c r="M34" s="88"/>
      <c r="N34" s="88"/>
    </row>
    <row r="35" spans="1:14" ht="16.5" customHeight="1" x14ac:dyDescent="0.25">
      <c r="A35" s="125"/>
      <c r="B35" s="128"/>
      <c r="C35" s="52" t="s">
        <v>272</v>
      </c>
      <c r="D35" s="53">
        <f>VLOOKUP($C35,'Ind. depurados'!$C$44:$U$129,3,0)</f>
        <v>0.84799999999999998</v>
      </c>
      <c r="E35" s="53">
        <f>VLOOKUP($C35,'Ind. depurados'!$C$44:$U$129,4,0)</f>
        <v>0.88</v>
      </c>
      <c r="F35" s="53">
        <f>VLOOKUP($C35,'Ind. depurados'!$C$44:$U$129,5,0)</f>
        <v>0.87</v>
      </c>
      <c r="G35" s="53">
        <f>VLOOKUP($C35,'Ind. depurados'!$C$44:$U$129,6,0)</f>
        <v>0.875</v>
      </c>
      <c r="H35" s="53">
        <f>VLOOKUP($C35,'Ind. depurados'!$C$44:$U$129,7,0)</f>
        <v>0.88</v>
      </c>
      <c r="I35" s="45" t="str">
        <f>VLOOKUP(C35,'Ind. depurados'!C$44:Q$140,15,0)</f>
        <v>S109</v>
      </c>
      <c r="J35" s="88"/>
      <c r="K35" s="88"/>
      <c r="L35" s="88"/>
      <c r="M35" s="88"/>
      <c r="N35" s="88"/>
    </row>
    <row r="36" spans="1:14" ht="16.5" customHeight="1" x14ac:dyDescent="0.25">
      <c r="A36" s="125"/>
      <c r="B36" s="128"/>
      <c r="C36" s="52" t="s">
        <v>273</v>
      </c>
      <c r="D36" s="53">
        <f>VLOOKUP($C36,'Ind. depurados'!$C$44:$U$129,3,0)</f>
        <v>0.77800000000000002</v>
      </c>
      <c r="E36" s="53">
        <f>VLOOKUP($C36,'Ind. depurados'!$C$44:$U$129,4,0)</f>
        <v>0.83599999999999997</v>
      </c>
      <c r="F36" s="53">
        <f>VLOOKUP($C36,'Ind. depurados'!$C$44:$U$129,5,0)</f>
        <v>0.80700000000000005</v>
      </c>
      <c r="G36" s="53">
        <f>VLOOKUP($C36,'Ind. depurados'!$C$44:$U$129,6,0)</f>
        <v>0.82199999999999995</v>
      </c>
      <c r="H36" s="53">
        <f>VLOOKUP($C36,'Ind. depurados'!$C$44:$U$129,7,0)</f>
        <v>0.83599999999999997</v>
      </c>
      <c r="I36" s="45" t="str">
        <f>VLOOKUP(C36,'Ind. depurados'!C$44:Q$140,15,0)</f>
        <v>S110</v>
      </c>
      <c r="J36" s="88"/>
      <c r="K36" s="88"/>
      <c r="L36" s="88"/>
      <c r="M36" s="88"/>
      <c r="N36" s="88"/>
    </row>
    <row r="37" spans="1:14" ht="16.5" customHeight="1" x14ac:dyDescent="0.25">
      <c r="A37" s="125"/>
      <c r="B37" s="128"/>
      <c r="C37" s="52" t="s">
        <v>288</v>
      </c>
      <c r="D37" s="56">
        <f>VLOOKUP($C37,'Ind. depurados'!$C$44:$U$129,3,0)</f>
        <v>60.67</v>
      </c>
      <c r="E37" s="56">
        <f>VLOOKUP($C37,'Ind. depurados'!$C$44:$U$129,4,0)</f>
        <v>54.24</v>
      </c>
      <c r="F37" s="56">
        <f>VLOOKUP($C37,'Ind. depurados'!$C$44:$U$129,5,0)</f>
        <v>60.67</v>
      </c>
      <c r="G37" s="56">
        <f>VLOOKUP($C37,'Ind. depurados'!$C$44:$U$129,6,0)</f>
        <v>60.67</v>
      </c>
      <c r="H37" s="56">
        <f>VLOOKUP($C37,'Ind. depurados'!$C$44:$U$129,7,0)</f>
        <v>60.67</v>
      </c>
      <c r="I37" s="45" t="str">
        <f>VLOOKUP(C37,'Ind. depurados'!C$44:Q$140,15,0)</f>
        <v>S803</v>
      </c>
      <c r="J37" s="88"/>
      <c r="K37" s="88"/>
      <c r="L37" s="88"/>
      <c r="M37" s="88"/>
      <c r="N37" s="88"/>
    </row>
    <row r="38" spans="1:14" ht="16.5" customHeight="1" x14ac:dyDescent="0.25">
      <c r="A38" s="126"/>
      <c r="B38" s="129"/>
      <c r="C38" s="52" t="s">
        <v>220</v>
      </c>
      <c r="D38" s="56">
        <f>VLOOKUP($C38,'Ind. depurados'!$C$44:$U$129,3,0)</f>
        <v>105.02</v>
      </c>
      <c r="E38" s="56">
        <f>VLOOKUP($C38,'Ind. depurados'!$C$44:$U$129,4,0)</f>
        <v>80</v>
      </c>
      <c r="F38" s="56">
        <f>VLOOKUP($C38,'Ind. depurados'!$C$44:$U$129,5,0)</f>
        <v>88.37</v>
      </c>
      <c r="G38" s="56">
        <f>VLOOKUP($C38,'Ind. depurados'!$C$44:$U$129,6,0)</f>
        <v>84.16</v>
      </c>
      <c r="H38" s="56">
        <f>VLOOKUP($C38,'Ind. depurados'!$C$44:$U$129,7,0)</f>
        <v>80</v>
      </c>
      <c r="I38" s="45" t="str">
        <f>VLOOKUP(C38,'Ind. depurados'!C$44:Q$140,15,0)</f>
        <v>S210</v>
      </c>
      <c r="J38" s="88"/>
      <c r="K38" s="88"/>
      <c r="L38" s="88"/>
      <c r="M38" s="88"/>
      <c r="N38" s="88"/>
    </row>
    <row r="39" spans="1:14" ht="39" hidden="1" customHeight="1" x14ac:dyDescent="0.25">
      <c r="A39" s="63" t="s">
        <v>725</v>
      </c>
      <c r="B39" s="64" t="str">
        <f>VLOOKUP(A39,'Ind. depurados'!C$10:L$39,10,0)</f>
        <v>MSPS</v>
      </c>
      <c r="C39" s="52"/>
      <c r="D39" s="53" t="e">
        <f>VLOOKUP($C39,'Ind. depurados'!$C$44:$U$129,3,0)</f>
        <v>#N/A</v>
      </c>
      <c r="E39" s="53" t="e">
        <f>VLOOKUP($C39,'Ind. depurados'!$C$44:$U$129,4,0)</f>
        <v>#N/A</v>
      </c>
      <c r="F39" s="53" t="e">
        <f>VLOOKUP($C39,'Ind. depurados'!$C$44:$U$129,5,0)</f>
        <v>#N/A</v>
      </c>
      <c r="G39" s="53" t="e">
        <f>VLOOKUP($C39,'Ind. depurados'!$C$44:$U$129,6,0)</f>
        <v>#N/A</v>
      </c>
      <c r="H39" s="53" t="e">
        <f>VLOOKUP($C39,'Ind. depurados'!$C$44:$U$129,7,0)</f>
        <v>#N/A</v>
      </c>
      <c r="I39" s="45" t="e">
        <f>VLOOKUP(C39,'Ind. depurados'!C$44:Q$140,15,0)</f>
        <v>#N/A</v>
      </c>
      <c r="J39" s="88"/>
      <c r="K39" s="88"/>
      <c r="L39" s="88"/>
      <c r="M39" s="88"/>
      <c r="N39" s="88"/>
    </row>
    <row r="40" spans="1:14" ht="16.5" customHeight="1" x14ac:dyDescent="0.25">
      <c r="A40" s="124" t="s">
        <v>726</v>
      </c>
      <c r="B40" s="127" t="str">
        <f>VLOOKUP(A40,'Ind. depurados'!C$10:L$39,10,0)</f>
        <v>MSPS</v>
      </c>
      <c r="C40" s="52" t="s">
        <v>232</v>
      </c>
      <c r="D40" s="54">
        <f>VLOOKUP($C40,'Ind. depurados'!$C$44:$U$129,3,0)</f>
        <v>19</v>
      </c>
      <c r="E40" s="54">
        <f>VLOOKUP($C40,'Ind. depurados'!$C$44:$U$129,4,0)</f>
        <v>23</v>
      </c>
      <c r="F40" s="54">
        <f>VLOOKUP($C40,'Ind. depurados'!$C$44:$U$129,5,0)</f>
        <v>21</v>
      </c>
      <c r="G40" s="54">
        <f>VLOOKUP($C40,'Ind. depurados'!$C$44:$U$129,6,0)</f>
        <v>22</v>
      </c>
      <c r="H40" s="54">
        <f>VLOOKUP($C40,'Ind. depurados'!$C$44:$U$129,7,0)</f>
        <v>23</v>
      </c>
      <c r="I40" s="45" t="str">
        <f>VLOOKUP(C40,'Ind. depurados'!C$44:Q$140,15,0)</f>
        <v>S504</v>
      </c>
      <c r="J40" s="88"/>
      <c r="K40" s="88"/>
      <c r="L40" s="88"/>
      <c r="M40" s="88"/>
      <c r="N40" s="88"/>
    </row>
    <row r="41" spans="1:14" ht="16.5" customHeight="1" x14ac:dyDescent="0.25">
      <c r="A41" s="125"/>
      <c r="B41" s="128"/>
      <c r="C41" s="52" t="s">
        <v>235</v>
      </c>
      <c r="D41" s="58">
        <f>VLOOKUP($C41,'Ind. depurados'!$C$44:$U$129,3,0)</f>
        <v>0.89</v>
      </c>
      <c r="E41" s="58">
        <f>VLOOKUP($C41,'Ind. depurados'!$C$44:$U$129,4,0)</f>
        <v>0.95</v>
      </c>
      <c r="F41" s="58">
        <f>VLOOKUP($C41,'Ind. depurados'!$C$44:$U$129,5,0)</f>
        <v>0.95</v>
      </c>
      <c r="G41" s="58">
        <f>VLOOKUP($C41,'Ind. depurados'!$C$44:$U$129,6,0)</f>
        <v>0.95</v>
      </c>
      <c r="H41" s="58">
        <f>VLOOKUP($C41,'Ind. depurados'!$C$44:$U$129,7,0)</f>
        <v>0.95</v>
      </c>
      <c r="I41" s="45" t="str">
        <f>VLOOKUP(C41,'Ind. depurados'!C$44:Q$140,15,0)</f>
        <v>S902</v>
      </c>
      <c r="J41" s="88"/>
      <c r="K41" s="88"/>
      <c r="L41" s="88"/>
      <c r="M41" s="88"/>
      <c r="N41" s="88"/>
    </row>
    <row r="42" spans="1:14" ht="16.5" customHeight="1" x14ac:dyDescent="0.25">
      <c r="A42" s="125"/>
      <c r="B42" s="128"/>
      <c r="C42" s="52" t="s">
        <v>236</v>
      </c>
      <c r="D42" s="58">
        <f>VLOOKUP($C42,'Ind. depurados'!$C$44:$U$129,3,0)</f>
        <v>0.9</v>
      </c>
      <c r="E42" s="58">
        <f>VLOOKUP($C42,'Ind. depurados'!$C$44:$U$129,4,0)</f>
        <v>0.95</v>
      </c>
      <c r="F42" s="58">
        <f>VLOOKUP($C42,'Ind. depurados'!$C$44:$U$129,5,0)</f>
        <v>0.95</v>
      </c>
      <c r="G42" s="58">
        <f>VLOOKUP($C42,'Ind. depurados'!$C$44:$U$129,6,0)</f>
        <v>0.95</v>
      </c>
      <c r="H42" s="58">
        <f>VLOOKUP($C42,'Ind. depurados'!$C$44:$U$129,7,0)</f>
        <v>0.95</v>
      </c>
      <c r="I42" s="45" t="str">
        <f>VLOOKUP(C42,'Ind. depurados'!C$44:Q$140,15,0)</f>
        <v>S802</v>
      </c>
      <c r="J42" s="88"/>
      <c r="K42" s="88"/>
      <c r="L42" s="88"/>
      <c r="M42" s="88"/>
      <c r="N42" s="88"/>
    </row>
    <row r="43" spans="1:14" ht="16.5" customHeight="1" x14ac:dyDescent="0.25">
      <c r="A43" s="125"/>
      <c r="B43" s="128"/>
      <c r="C43" s="52" t="s">
        <v>237</v>
      </c>
      <c r="D43" s="58">
        <f>VLOOKUP($C43,'Ind. depurados'!$C$44:$U$129,3,0)</f>
        <v>0.9</v>
      </c>
      <c r="E43" s="58">
        <f>VLOOKUP($C43,'Ind. depurados'!$C$44:$U$129,4,0)</f>
        <v>0.95</v>
      </c>
      <c r="F43" s="58">
        <f>VLOOKUP($C43,'Ind. depurados'!$C$44:$U$129,5,0)</f>
        <v>0.95</v>
      </c>
      <c r="G43" s="58">
        <f>VLOOKUP($C43,'Ind. depurados'!$C$44:$U$129,6,0)</f>
        <v>0.95</v>
      </c>
      <c r="H43" s="58">
        <f>VLOOKUP($C43,'Ind. depurados'!$C$44:$U$129,7,0)</f>
        <v>0.95</v>
      </c>
      <c r="I43" s="45" t="str">
        <f>VLOOKUP(C43,'Ind. depurados'!C$44:Q$140,15,0)</f>
        <v>S702</v>
      </c>
      <c r="J43" s="88"/>
      <c r="K43" s="88"/>
      <c r="L43" s="88"/>
      <c r="M43" s="88"/>
      <c r="N43" s="88"/>
    </row>
    <row r="44" spans="1:14" ht="16.5" customHeight="1" x14ac:dyDescent="0.25">
      <c r="A44" s="125"/>
      <c r="B44" s="128"/>
      <c r="C44" s="52" t="s">
        <v>13</v>
      </c>
      <c r="D44" s="58">
        <f>VLOOKUP($C44,'Ind. depurados'!$C$44:$U$129,3,0)</f>
        <v>0.9</v>
      </c>
      <c r="E44" s="58">
        <f>VLOOKUP($C44,'Ind. depurados'!$C$44:$U$129,4,0)</f>
        <v>0.95</v>
      </c>
      <c r="F44" s="58">
        <f>VLOOKUP($C44,'Ind. depurados'!$C$44:$U$129,5,0)</f>
        <v>0.95</v>
      </c>
      <c r="G44" s="58">
        <f>VLOOKUP($C44,'Ind. depurados'!$C$44:$U$129,6,0)</f>
        <v>0.95</v>
      </c>
      <c r="H44" s="58">
        <f>VLOOKUP($C44,'Ind. depurados'!$C$44:$U$129,7,0)</f>
        <v>0.95</v>
      </c>
      <c r="I44" s="45" t="str">
        <f>VLOOKUP(C44,'Ind. depurados'!C$44:Q$140,15,0)</f>
        <v>S505</v>
      </c>
      <c r="J44" s="88"/>
      <c r="K44" s="88"/>
      <c r="L44" s="88"/>
      <c r="M44" s="88"/>
      <c r="N44" s="88"/>
    </row>
    <row r="45" spans="1:14" ht="16.5" customHeight="1" x14ac:dyDescent="0.25">
      <c r="A45" s="125"/>
      <c r="B45" s="128"/>
      <c r="C45" s="52" t="s">
        <v>11</v>
      </c>
      <c r="D45" s="58">
        <f>VLOOKUP($C45,'Ind. depurados'!$C$44:$U$129,3,0)</f>
        <v>0.91</v>
      </c>
      <c r="E45" s="58">
        <f>VLOOKUP($C45,'Ind. depurados'!$C$44:$U$129,4,0)</f>
        <v>0.95</v>
      </c>
      <c r="F45" s="58">
        <f>VLOOKUP($C45,'Ind. depurados'!$C$44:$U$129,5,0)</f>
        <v>0.95</v>
      </c>
      <c r="G45" s="58">
        <f>VLOOKUP($C45,'Ind. depurados'!$C$44:$U$129,6,0)</f>
        <v>0.95</v>
      </c>
      <c r="H45" s="58">
        <f>VLOOKUP($C45,'Ind. depurados'!$C$44:$U$129,7,0)</f>
        <v>0.95</v>
      </c>
      <c r="I45" s="45" t="str">
        <f>VLOOKUP(C45,'Ind. depurados'!C$44:Q$140,15,0)</f>
        <v>S506</v>
      </c>
      <c r="J45" s="88"/>
      <c r="K45" s="88"/>
      <c r="L45" s="88"/>
      <c r="M45" s="88"/>
      <c r="N45" s="88"/>
    </row>
    <row r="46" spans="1:14" ht="16.5" customHeight="1" x14ac:dyDescent="0.25">
      <c r="A46" s="125"/>
      <c r="B46" s="128"/>
      <c r="C46" s="52" t="s">
        <v>10</v>
      </c>
      <c r="D46" s="54">
        <f>VLOOKUP($C46,'Ind. depurados'!$C$44:$U$129,3,0)</f>
        <v>0</v>
      </c>
      <c r="E46" s="54">
        <f>VLOOKUP($C46,'Ind. depurados'!$C$44:$U$129,4,0)</f>
        <v>32</v>
      </c>
      <c r="F46" s="54">
        <f>VLOOKUP($C46,'Ind. depurados'!$C$44:$U$129,5,0)</f>
        <v>10</v>
      </c>
      <c r="G46" s="54">
        <f>VLOOKUP($C46,'Ind. depurados'!$C$44:$U$129,6,0)</f>
        <v>20</v>
      </c>
      <c r="H46" s="54">
        <f>VLOOKUP($C46,'Ind. depurados'!$C$44:$U$129,7,0)</f>
        <v>32</v>
      </c>
      <c r="I46" s="45" t="str">
        <f>VLOOKUP(C46,'Ind. depurados'!C$44:Q$140,15,0)</f>
        <v>S107</v>
      </c>
      <c r="J46" s="88"/>
      <c r="K46" s="88"/>
      <c r="L46" s="88"/>
      <c r="M46" s="88"/>
      <c r="N46" s="88"/>
    </row>
    <row r="47" spans="1:14" ht="26.25" customHeight="1" x14ac:dyDescent="0.25">
      <c r="A47" s="126"/>
      <c r="B47" s="129"/>
      <c r="C47" s="52" t="s">
        <v>275</v>
      </c>
      <c r="D47" s="58">
        <f>VLOOKUP($C47,'Ind. depurados'!$C$44:$U$129,3,0)</f>
        <v>0.8</v>
      </c>
      <c r="E47" s="58">
        <f>VLOOKUP($C47,'Ind. depurados'!$C$44:$U$129,4,0)</f>
        <v>0.95</v>
      </c>
      <c r="F47" s="58">
        <f>VLOOKUP($C47,'Ind. depurados'!$C$44:$U$129,5,0)</f>
        <v>0.85</v>
      </c>
      <c r="G47" s="58">
        <f>VLOOKUP($C47,'Ind. depurados'!$C$44:$U$129,6,0)</f>
        <v>0.9</v>
      </c>
      <c r="H47" s="58">
        <f>VLOOKUP($C47,'Ind. depurados'!$C$44:$U$129,7,0)</f>
        <v>0.95</v>
      </c>
      <c r="I47" s="45" t="str">
        <f>VLOOKUP(C47,'Ind. depurados'!C$44:Q$140,15,0)</f>
        <v>S518</v>
      </c>
      <c r="J47" s="88"/>
      <c r="K47" s="88"/>
      <c r="L47" s="88"/>
      <c r="M47" s="88"/>
      <c r="N47" s="88"/>
    </row>
  </sheetData>
  <mergeCells count="20">
    <mergeCell ref="J26:J28"/>
    <mergeCell ref="K26:K28"/>
    <mergeCell ref="L26:L28"/>
    <mergeCell ref="M26:M28"/>
    <mergeCell ref="N26:N28"/>
    <mergeCell ref="B1:E5"/>
    <mergeCell ref="A7:H7"/>
    <mergeCell ref="J7:N7"/>
    <mergeCell ref="A8:H8"/>
    <mergeCell ref="J8:N8"/>
    <mergeCell ref="A29:A38"/>
    <mergeCell ref="B29:B38"/>
    <mergeCell ref="A40:A47"/>
    <mergeCell ref="B40:B47"/>
    <mergeCell ref="A11:A21"/>
    <mergeCell ref="B11:B21"/>
    <mergeCell ref="A23:A25"/>
    <mergeCell ref="B23:B25"/>
    <mergeCell ref="A26:A28"/>
    <mergeCell ref="B26:B28"/>
  </mergeCells>
  <dataValidations count="1">
    <dataValidation type="list" allowBlank="1" showInputMessage="1" showErrorMessage="1" sqref="A39:A40 A29 A26 A22:A23">
      <formula1>$C$20:$C$26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'Ind. depurados'!$C$107:$C$114</xm:f>
          </x14:formula1>
          <xm:sqref>C40:C47</xm:sqref>
        </x14:dataValidation>
        <x14:dataValidation type="list" allowBlank="1" showInputMessage="1" showErrorMessage="1">
          <x14:formula1>
            <xm:f>'Ind. depurados'!$C$97:$C$106</xm:f>
          </x14:formula1>
          <xm:sqref>C29:C38</xm:sqref>
        </x14:dataValidation>
        <x14:dataValidation type="list" allowBlank="1" showInputMessage="1" showErrorMessage="1">
          <x14:formula1>
            <xm:f>'Ind. depurados'!$C$94:$C$96</xm:f>
          </x14:formula1>
          <xm:sqref>C26:C28</xm:sqref>
        </x14:dataValidation>
        <x14:dataValidation type="list" allowBlank="1" showInputMessage="1" showErrorMessage="1">
          <x14:formula1>
            <xm:f>'Ind. depurados'!$C$91:$C$93</xm:f>
          </x14:formula1>
          <xm:sqref>C23:C25</xm:sqref>
        </x14:dataValidation>
        <x14:dataValidation type="list" allowBlank="1" showInputMessage="1" showErrorMessage="1">
          <x14:formula1>
            <xm:f>'Ind. depurados'!$C$90</xm:f>
          </x14:formula1>
          <xm:sqref>C22</xm:sqref>
        </x14:dataValidation>
        <x14:dataValidation type="list" allowBlank="1" showInputMessage="1" showErrorMessage="1">
          <x14:formula1>
            <xm:f>'Ind. depurados'!$C$79:$C$89</xm:f>
          </x14:formula1>
          <xm:sqref>C11:C21</xm:sqref>
        </x14:dataValidation>
        <x14:dataValidation type="list" allowBlank="1" showInputMessage="1" showErrorMessage="1">
          <x14:formula1>
            <xm:f>'Ind. depurados'!$C$20:$C$26</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19"/>
  <sheetViews>
    <sheetView topLeftCell="G7" zoomScale="90" zoomScaleNormal="90" workbookViewId="0">
      <selection activeCell="J11" sqref="J11"/>
    </sheetView>
  </sheetViews>
  <sheetFormatPr baseColWidth="10" defaultColWidth="11.42578125" defaultRowHeight="12.75" x14ac:dyDescent="0.25"/>
  <cols>
    <col min="1" max="1" width="43.5703125" style="45" customWidth="1"/>
    <col min="2" max="2" width="30" style="45" customWidth="1"/>
    <col min="3" max="3" width="89.42578125" style="45" customWidth="1"/>
    <col min="4" max="8" width="9.42578125" style="45" customWidth="1"/>
    <col min="9" max="9" width="0" style="45" hidden="1" customWidth="1"/>
    <col min="10" max="10" width="158.7109375" style="45" customWidth="1"/>
    <col min="11" max="14" width="27.7109375" style="45" customWidth="1"/>
    <col min="15" max="16384" width="11.42578125" style="45"/>
  </cols>
  <sheetData>
    <row r="1" spans="1:14" x14ac:dyDescent="0.25">
      <c r="B1" s="113" t="s">
        <v>795</v>
      </c>
      <c r="C1" s="114"/>
      <c r="D1" s="114"/>
      <c r="E1" s="114"/>
    </row>
    <row r="2" spans="1:14" x14ac:dyDescent="0.25">
      <c r="B2" s="114"/>
      <c r="C2" s="114"/>
      <c r="D2" s="114"/>
      <c r="E2" s="114"/>
    </row>
    <row r="3" spans="1:14" x14ac:dyDescent="0.25">
      <c r="B3" s="114"/>
      <c r="C3" s="114"/>
      <c r="D3" s="114"/>
      <c r="E3" s="114"/>
    </row>
    <row r="4" spans="1:14" x14ac:dyDescent="0.25">
      <c r="B4" s="114"/>
      <c r="C4" s="114"/>
      <c r="D4" s="114"/>
      <c r="E4" s="114"/>
    </row>
    <row r="5" spans="1:14" x14ac:dyDescent="0.25">
      <c r="B5" s="114"/>
      <c r="C5" s="114"/>
      <c r="D5" s="114"/>
      <c r="E5" s="114"/>
    </row>
    <row r="6" spans="1:14" x14ac:dyDescent="0.25">
      <c r="A6" s="46"/>
    </row>
    <row r="7" spans="1:14" ht="43.5" customHeight="1" x14ac:dyDescent="0.25">
      <c r="A7" s="115" t="s">
        <v>792</v>
      </c>
      <c r="B7" s="115"/>
      <c r="C7" s="115"/>
      <c r="D7" s="115"/>
      <c r="E7" s="115"/>
      <c r="F7" s="115"/>
      <c r="G7" s="115"/>
      <c r="H7" s="115"/>
      <c r="J7" s="116" t="s">
        <v>847</v>
      </c>
      <c r="K7" s="116"/>
      <c r="L7" s="116"/>
      <c r="M7" s="116"/>
      <c r="N7" s="116"/>
    </row>
    <row r="8" spans="1:14" ht="20.25" customHeight="1" x14ac:dyDescent="0.25">
      <c r="A8" s="115" t="s">
        <v>832</v>
      </c>
      <c r="B8" s="115"/>
      <c r="C8" s="115"/>
      <c r="D8" s="115"/>
      <c r="E8" s="115"/>
      <c r="F8" s="115"/>
      <c r="G8" s="115"/>
      <c r="H8" s="115"/>
      <c r="J8" s="117" t="s">
        <v>856</v>
      </c>
      <c r="K8" s="117"/>
      <c r="L8" s="117"/>
      <c r="M8" s="117"/>
      <c r="N8" s="117"/>
    </row>
    <row r="9" spans="1:14" ht="2.25" customHeight="1" x14ac:dyDescent="0.25">
      <c r="A9" s="47"/>
      <c r="B9" s="47"/>
    </row>
    <row r="10" spans="1:14" ht="64.5" customHeight="1" x14ac:dyDescent="0.25">
      <c r="A10" s="48" t="s">
        <v>19</v>
      </c>
      <c r="B10" s="49" t="s">
        <v>217</v>
      </c>
      <c r="C10" s="49" t="s">
        <v>3</v>
      </c>
      <c r="D10" s="50" t="s">
        <v>4</v>
      </c>
      <c r="E10" s="50" t="s">
        <v>5</v>
      </c>
      <c r="F10" s="50">
        <v>2016</v>
      </c>
      <c r="G10" s="50">
        <v>2017</v>
      </c>
      <c r="H10" s="51">
        <v>2018</v>
      </c>
      <c r="J10" s="51" t="s">
        <v>850</v>
      </c>
      <c r="K10" s="51" t="s">
        <v>855</v>
      </c>
      <c r="L10" s="51" t="s">
        <v>851</v>
      </c>
      <c r="M10" s="51" t="s">
        <v>852</v>
      </c>
      <c r="N10" s="51" t="s">
        <v>472</v>
      </c>
    </row>
    <row r="11" spans="1:14" ht="409.6" customHeight="1" x14ac:dyDescent="0.25">
      <c r="A11" s="124" t="s">
        <v>31</v>
      </c>
      <c r="B11" s="134" t="str">
        <f>VLOOKUP(A11,'Ind. depurados'!C$10:L$39,10,0)</f>
        <v>MSPS - SNS - INVIMA - INS</v>
      </c>
      <c r="C11" s="52" t="s">
        <v>282</v>
      </c>
      <c r="D11" s="53">
        <f>VLOOKUP($C11,'Ind. depurados'!$C$44:$U$129,3,0)</f>
        <v>0</v>
      </c>
      <c r="E11" s="53">
        <f>VLOOKUP($C11,'Ind. depurados'!$C$44:$U$129,4,0)</f>
        <v>0.95</v>
      </c>
      <c r="F11" s="53">
        <f>VLOOKUP($C11,'Ind. depurados'!$C$44:$U$129,5,0)</f>
        <v>0.8</v>
      </c>
      <c r="G11" s="53">
        <f>VLOOKUP($C11,'Ind. depurados'!$C$44:$U$129,6,0)</f>
        <v>0.9</v>
      </c>
      <c r="H11" s="53">
        <f>VLOOKUP($C11,'Ind. depurados'!$C$44:$U$129,7,0)</f>
        <v>0.95</v>
      </c>
      <c r="I11" s="45" t="str">
        <f>VLOOKUP(C11,'Ind. depurados'!C$44:Q$140,15,0)</f>
        <v>SNS</v>
      </c>
      <c r="J11" s="93" t="s">
        <v>887</v>
      </c>
      <c r="K11" s="65" t="s">
        <v>876</v>
      </c>
      <c r="L11" s="57" t="s">
        <v>868</v>
      </c>
      <c r="M11" s="65" t="s">
        <v>857</v>
      </c>
      <c r="N11" s="65" t="s">
        <v>857</v>
      </c>
    </row>
    <row r="12" spans="1:14" ht="16.5" customHeight="1" x14ac:dyDescent="0.25">
      <c r="A12" s="126"/>
      <c r="B12" s="136"/>
      <c r="C12" s="52" t="s">
        <v>290</v>
      </c>
      <c r="D12" s="54">
        <f>VLOOKUP($C12,'Ind. depurados'!$C$44:$U$129,3,0)</f>
        <v>0</v>
      </c>
      <c r="E12" s="54">
        <f>VLOOKUP($C12,'Ind. depurados'!$C$44:$U$129,4,0)</f>
        <v>95</v>
      </c>
      <c r="F12" s="54">
        <f>VLOOKUP($C12,'Ind. depurados'!$C$44:$U$129,5,0)</f>
        <v>32</v>
      </c>
      <c r="G12" s="54">
        <f>VLOOKUP($C12,'Ind. depurados'!$C$44:$U$129,6,0)</f>
        <v>64</v>
      </c>
      <c r="H12" s="54">
        <f>VLOOKUP($C12,'Ind. depurados'!$C$44:$U$129,7,0)</f>
        <v>95</v>
      </c>
      <c r="I12" s="45" t="str">
        <f>VLOOKUP(C12,'Ind. depurados'!C$44:Q$140,15,0)</f>
        <v>S215</v>
      </c>
      <c r="J12" s="97" t="s">
        <v>857</v>
      </c>
      <c r="K12" s="65" t="s">
        <v>857</v>
      </c>
      <c r="L12" s="65" t="s">
        <v>857</v>
      </c>
      <c r="M12" s="65" t="s">
        <v>857</v>
      </c>
      <c r="N12" s="65" t="s">
        <v>857</v>
      </c>
    </row>
    <row r="13" spans="1:14" ht="21" customHeight="1" x14ac:dyDescent="0.25">
      <c r="A13" s="124" t="s">
        <v>32</v>
      </c>
      <c r="B13" s="127" t="str">
        <f>VLOOKUP(A13,'Ind. depurados'!C$10:L$39,10,0)</f>
        <v>MSPS</v>
      </c>
      <c r="C13" s="52" t="s">
        <v>242</v>
      </c>
      <c r="D13" s="53">
        <f>VLOOKUP($C13,'Ind. depurados'!$C$44:$U$129,3,0)</f>
        <v>0</v>
      </c>
      <c r="E13" s="53">
        <f>VLOOKUP($C13,'Ind. depurados'!$C$44:$U$129,4,0)</f>
        <v>1</v>
      </c>
      <c r="F13" s="53">
        <f>VLOOKUP($C13,'Ind. depurados'!$C$44:$U$129,5,0)</f>
        <v>1</v>
      </c>
      <c r="G13" s="53">
        <f>VLOOKUP($C13,'Ind. depurados'!$C$44:$U$129,6,0)</f>
        <v>1</v>
      </c>
      <c r="H13" s="53">
        <f>VLOOKUP($C13,'Ind. depurados'!$C$44:$U$129,7,0)</f>
        <v>1</v>
      </c>
      <c r="I13" s="45" t="str">
        <f>VLOOKUP(C13,'Ind. depurados'!C$44:Q$140,15,0)</f>
        <v>S1005</v>
      </c>
      <c r="J13" s="88"/>
      <c r="K13" s="88"/>
      <c r="L13" s="88"/>
      <c r="M13" s="88"/>
      <c r="N13" s="88"/>
    </row>
    <row r="14" spans="1:14" ht="21" customHeight="1" x14ac:dyDescent="0.25">
      <c r="A14" s="126"/>
      <c r="B14" s="129"/>
      <c r="C14" s="52" t="s">
        <v>261</v>
      </c>
      <c r="D14" s="53">
        <f>VLOOKUP($C14,'Ind. depurados'!$C$44:$U$129,3,0)</f>
        <v>0.89</v>
      </c>
      <c r="E14" s="53">
        <f>VLOOKUP($C14,'Ind. depurados'!$C$44:$U$129,4,0)</f>
        <v>0.92</v>
      </c>
      <c r="F14" s="53">
        <f>VLOOKUP($C14,'Ind. depurados'!$C$44:$U$129,5,0)</f>
        <v>0.90500000000000003</v>
      </c>
      <c r="G14" s="53">
        <f>VLOOKUP($C14,'Ind. depurados'!$C$44:$U$129,6,0)</f>
        <v>0.91200000000000003</v>
      </c>
      <c r="H14" s="53">
        <f>VLOOKUP($C14,'Ind. depurados'!$C$44:$U$129,7,0)</f>
        <v>0.92</v>
      </c>
      <c r="I14" s="45" t="str">
        <f>VLOOKUP(C14,'Ind. depurados'!C$44:Q$140,15,0)</f>
        <v>S212</v>
      </c>
      <c r="J14" s="88"/>
      <c r="K14" s="88"/>
      <c r="L14" s="88"/>
      <c r="M14" s="88"/>
      <c r="N14" s="88"/>
    </row>
    <row r="15" spans="1:14" ht="16.5" customHeight="1" x14ac:dyDescent="0.25">
      <c r="A15" s="124" t="s">
        <v>33</v>
      </c>
      <c r="B15" s="127" t="str">
        <f>VLOOKUP(A15,'Ind. depurados'!C$10:L$39,10,0)</f>
        <v>MSPS - SNS</v>
      </c>
      <c r="C15" s="52" t="s">
        <v>234</v>
      </c>
      <c r="D15" s="54">
        <f>VLOOKUP($C15,'Ind. depurados'!$C$44:$U$129,3,0)</f>
        <v>2</v>
      </c>
      <c r="E15" s="54">
        <f>VLOOKUP($C15,'Ind. depurados'!$C$44:$U$129,4,0)</f>
        <v>10</v>
      </c>
      <c r="F15" s="54">
        <f>VLOOKUP($C15,'Ind. depurados'!$C$44:$U$129,5,0)</f>
        <v>3</v>
      </c>
      <c r="G15" s="54">
        <f>VLOOKUP($C15,'Ind. depurados'!$C$44:$U$129,6,0)</f>
        <v>3</v>
      </c>
      <c r="H15" s="54">
        <f>VLOOKUP($C15,'Ind. depurados'!$C$44:$U$129,7,0)</f>
        <v>2</v>
      </c>
      <c r="I15" s="45" t="str">
        <f>VLOOKUP(C15,'Ind. depurados'!C$44:Q$140,15,0)</f>
        <v>S213</v>
      </c>
      <c r="J15" s="88"/>
      <c r="K15" s="88"/>
      <c r="L15" s="88"/>
      <c r="M15" s="88"/>
      <c r="N15" s="88"/>
    </row>
    <row r="16" spans="1:14" ht="16.5" customHeight="1" x14ac:dyDescent="0.25">
      <c r="A16" s="125"/>
      <c r="B16" s="128"/>
      <c r="C16" s="52" t="s">
        <v>256</v>
      </c>
      <c r="D16" s="54">
        <f>VLOOKUP($C16,'Ind. depurados'!$C$44:$U$129,3,0)</f>
        <v>0</v>
      </c>
      <c r="E16" s="54">
        <f>VLOOKUP($C16,'Ind. depurados'!$C$44:$U$129,4,0)</f>
        <v>35</v>
      </c>
      <c r="F16" s="54">
        <f>VLOOKUP($C16,'Ind. depurados'!$C$44:$U$129,5,0)</f>
        <v>25</v>
      </c>
      <c r="G16" s="54">
        <f>VLOOKUP($C16,'Ind. depurados'!$C$44:$U$129,6,0)</f>
        <v>30</v>
      </c>
      <c r="H16" s="54">
        <f>VLOOKUP($C16,'Ind. depurados'!$C$44:$U$129,7,0)</f>
        <v>35</v>
      </c>
      <c r="I16" s="45" t="str">
        <f>VLOOKUP(C16,'Ind. depurados'!C$44:Q$140,15,0)</f>
        <v>S406</v>
      </c>
      <c r="J16" s="88"/>
      <c r="K16" s="88"/>
      <c r="L16" s="88"/>
      <c r="M16" s="88"/>
      <c r="N16" s="88"/>
    </row>
    <row r="17" spans="1:14" ht="16.5" customHeight="1" x14ac:dyDescent="0.25">
      <c r="A17" s="126"/>
      <c r="B17" s="129"/>
      <c r="C17" s="52" t="s">
        <v>285</v>
      </c>
      <c r="D17" s="54">
        <f>VLOOKUP($C17,'Ind. depurados'!$C$44:$U$129,3,0)</f>
        <v>1</v>
      </c>
      <c r="E17" s="54">
        <f>VLOOKUP($C17,'Ind. depurados'!$C$44:$U$129,4,0)</f>
        <v>6</v>
      </c>
      <c r="F17" s="54">
        <f>VLOOKUP($C17,'Ind. depurados'!$C$44:$U$129,5,0)</f>
        <v>2</v>
      </c>
      <c r="G17" s="54">
        <f>VLOOKUP($C17,'Ind. depurados'!$C$44:$U$129,6,0)</f>
        <v>2</v>
      </c>
      <c r="H17" s="54">
        <f>VLOOKUP($C17,'Ind. depurados'!$C$44:$U$129,7,0)</f>
        <v>1</v>
      </c>
      <c r="I17" s="45" t="str">
        <f>VLOOKUP(C17,'Ind. depurados'!C$44:Q$140,15,0)</f>
        <v>S214</v>
      </c>
      <c r="J17" s="88"/>
      <c r="K17" s="88"/>
      <c r="L17" s="88"/>
      <c r="M17" s="88"/>
      <c r="N17" s="88"/>
    </row>
    <row r="18" spans="1:14" ht="110.25" customHeight="1" x14ac:dyDescent="0.25">
      <c r="A18" s="63" t="s">
        <v>34</v>
      </c>
      <c r="B18" s="80" t="str">
        <f>VLOOKUP(A18,'Ind. depurados'!C$10:L$39,10,0)</f>
        <v>MSPS - SNS - INVIMA - INS</v>
      </c>
      <c r="C18" s="52" t="s">
        <v>238</v>
      </c>
      <c r="D18" s="54">
        <f>VLOOKUP($C18,'Ind. depurados'!$C$44:$U$129,3,0)</f>
        <v>1</v>
      </c>
      <c r="E18" s="54">
        <f>VLOOKUP($C18,'Ind. depurados'!$C$44:$U$129,4,0)</f>
        <v>4</v>
      </c>
      <c r="F18" s="54">
        <f>VLOOKUP($C18,'Ind. depurados'!$C$44:$U$129,5,0)</f>
        <v>1</v>
      </c>
      <c r="G18" s="54">
        <f>VLOOKUP($C18,'Ind. depurados'!$C$44:$U$129,6,0)</f>
        <v>1</v>
      </c>
      <c r="H18" s="54">
        <f>VLOOKUP($C18,'Ind. depurados'!$C$44:$U$129,7,0)</f>
        <v>1</v>
      </c>
      <c r="I18" s="45" t="str">
        <f>VLOOKUP(C18,'Ind. depurados'!C$44:Q$140,15,0)</f>
        <v>S703</v>
      </c>
      <c r="J18" s="93" t="s">
        <v>859</v>
      </c>
      <c r="K18" s="65" t="s">
        <v>876</v>
      </c>
      <c r="L18" s="57" t="s">
        <v>868</v>
      </c>
      <c r="M18" s="65" t="s">
        <v>857</v>
      </c>
      <c r="N18" s="65" t="s">
        <v>857</v>
      </c>
    </row>
    <row r="19" spans="1:14" ht="334.5" customHeight="1" x14ac:dyDescent="0.25">
      <c r="A19" s="63" t="s">
        <v>35</v>
      </c>
      <c r="B19" s="80" t="str">
        <f>VLOOKUP(A19,'Ind. depurados'!C$10:L$39,10,0)</f>
        <v>MSPS - CDFLA - INC - SAD - SC - INS - SNS - INVIMA - FPSFFNNC - FONPRECON</v>
      </c>
      <c r="C19" s="52" t="s">
        <v>281</v>
      </c>
      <c r="D19" s="53">
        <f>VLOOKUP($C19,'Ind. depurados'!$C$44:$U$129,3,0)</f>
        <v>0.85499999999999998</v>
      </c>
      <c r="E19" s="53">
        <f>VLOOKUP($C19,'Ind. depurados'!$C$44:$U$129,4,0)</f>
        <v>0.92</v>
      </c>
      <c r="F19" s="53">
        <f>VLOOKUP($C19,'Ind. depurados'!$C$44:$U$129,5,0)</f>
        <v>0.90500000000000003</v>
      </c>
      <c r="G19" s="53">
        <f>VLOOKUP($C19,'Ind. depurados'!$C$44:$U$129,6,0)</f>
        <v>0.91200000000000003</v>
      </c>
      <c r="H19" s="53">
        <f>VLOOKUP($C19,'Ind. depurados'!$C$44:$U$129,7,0)</f>
        <v>0.92</v>
      </c>
      <c r="I19" s="45" t="str">
        <f>VLOOKUP(C19,'Ind. depurados'!C$44:Q$140,15,0)</f>
        <v>S211</v>
      </c>
      <c r="J19" s="100" t="s">
        <v>885</v>
      </c>
      <c r="K19" s="65" t="s">
        <v>876</v>
      </c>
      <c r="L19" s="57" t="s">
        <v>886</v>
      </c>
      <c r="M19" s="65" t="s">
        <v>857</v>
      </c>
      <c r="N19" s="65" t="s">
        <v>857</v>
      </c>
    </row>
  </sheetData>
  <mergeCells count="11">
    <mergeCell ref="B1:E5"/>
    <mergeCell ref="A7:H7"/>
    <mergeCell ref="J7:N7"/>
    <mergeCell ref="A8:H8"/>
    <mergeCell ref="J8:N8"/>
    <mergeCell ref="A11:A12"/>
    <mergeCell ref="B11:B12"/>
    <mergeCell ref="A13:A14"/>
    <mergeCell ref="B13:B14"/>
    <mergeCell ref="A15:A17"/>
    <mergeCell ref="B15:B17"/>
  </mergeCells>
  <dataValidations count="1">
    <dataValidation type="list" allowBlank="1" showInputMessage="1" showErrorMessage="1" sqref="A18:A19 A15 A13">
      <formula1>$C$27:$C$31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'Ind. depurados'!$C$123</xm:f>
          </x14:formula1>
          <xm:sqref>C19</xm:sqref>
        </x14:dataValidation>
        <x14:dataValidation type="list" allowBlank="1" showInputMessage="1" showErrorMessage="1">
          <x14:formula1>
            <xm:f>'Ind. depurados'!$C$122</xm:f>
          </x14:formula1>
          <xm:sqref>C18</xm:sqref>
        </x14:dataValidation>
        <x14:dataValidation type="list" allowBlank="1" showInputMessage="1" showErrorMessage="1">
          <x14:formula1>
            <xm:f>'Ind. depurados'!$C$119:$C$121</xm:f>
          </x14:formula1>
          <xm:sqref>C15:C17</xm:sqref>
        </x14:dataValidation>
        <x14:dataValidation type="list" allowBlank="1" showInputMessage="1" showErrorMessage="1">
          <x14:formula1>
            <xm:f>'Ind. depurados'!$C$117:$C$118</xm:f>
          </x14:formula1>
          <xm:sqref>C13:C14</xm:sqref>
        </x14:dataValidation>
        <x14:dataValidation type="list" allowBlank="1" showInputMessage="1" showErrorMessage="1">
          <x14:formula1>
            <xm:f>'Ind. depurados'!$C$115:$C$116</xm:f>
          </x14:formula1>
          <xm:sqref>C11:C12</xm:sqref>
        </x14:dataValidation>
        <x14:dataValidation type="list" allowBlank="1" showInputMessage="1" showErrorMessage="1">
          <x14:formula1>
            <xm:f>'Ind. depurados'!$C$27:$C$31</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D1" workbookViewId="0">
      <selection activeCell="J11" sqref="J11"/>
    </sheetView>
  </sheetViews>
  <sheetFormatPr baseColWidth="10" defaultColWidth="11.42578125" defaultRowHeight="12.75" x14ac:dyDescent="0.25"/>
  <cols>
    <col min="1" max="1" width="47.85546875" style="45" customWidth="1"/>
    <col min="2" max="2" width="20.42578125" style="45" customWidth="1"/>
    <col min="3" max="3" width="89.42578125" style="45" customWidth="1"/>
    <col min="4" max="8" width="9.42578125" style="45" customWidth="1"/>
    <col min="9" max="9" width="0" style="45" hidden="1" customWidth="1"/>
    <col min="10" max="14" width="27.7109375" style="45" customWidth="1"/>
    <col min="15" max="16384" width="11.42578125" style="45"/>
  </cols>
  <sheetData>
    <row r="1" spans="1:14" x14ac:dyDescent="0.25">
      <c r="B1" s="113" t="s">
        <v>795</v>
      </c>
      <c r="C1" s="114"/>
      <c r="D1" s="114"/>
      <c r="E1" s="114"/>
    </row>
    <row r="2" spans="1:14" x14ac:dyDescent="0.25">
      <c r="B2" s="114"/>
      <c r="C2" s="114"/>
      <c r="D2" s="114"/>
      <c r="E2" s="114"/>
    </row>
    <row r="3" spans="1:14" x14ac:dyDescent="0.25">
      <c r="B3" s="114"/>
      <c r="C3" s="114"/>
      <c r="D3" s="114"/>
      <c r="E3" s="114"/>
    </row>
    <row r="4" spans="1:14" x14ac:dyDescent="0.25">
      <c r="B4" s="114"/>
      <c r="C4" s="114"/>
      <c r="D4" s="114"/>
      <c r="E4" s="114"/>
    </row>
    <row r="5" spans="1:14" x14ac:dyDescent="0.25">
      <c r="B5" s="114"/>
      <c r="C5" s="114"/>
      <c r="D5" s="114"/>
      <c r="E5" s="114"/>
    </row>
    <row r="6" spans="1:14" x14ac:dyDescent="0.25">
      <c r="A6" s="46"/>
    </row>
    <row r="7" spans="1:14" ht="43.5" customHeight="1" x14ac:dyDescent="0.25">
      <c r="A7" s="115" t="s">
        <v>792</v>
      </c>
      <c r="B7" s="115"/>
      <c r="C7" s="115"/>
      <c r="D7" s="115"/>
      <c r="E7" s="115"/>
      <c r="F7" s="115"/>
      <c r="G7" s="115"/>
      <c r="H7" s="115"/>
      <c r="J7" s="116" t="s">
        <v>847</v>
      </c>
      <c r="K7" s="116"/>
      <c r="L7" s="116"/>
      <c r="M7" s="116"/>
      <c r="N7" s="116"/>
    </row>
    <row r="8" spans="1:14" ht="20.25" customHeight="1" x14ac:dyDescent="0.25">
      <c r="A8" s="115" t="s">
        <v>833</v>
      </c>
      <c r="B8" s="115"/>
      <c r="C8" s="115"/>
      <c r="D8" s="115"/>
      <c r="E8" s="115"/>
      <c r="F8" s="115"/>
      <c r="G8" s="115"/>
      <c r="H8" s="115"/>
      <c r="J8" s="117" t="s">
        <v>856</v>
      </c>
      <c r="K8" s="117"/>
      <c r="L8" s="117"/>
      <c r="M8" s="117"/>
      <c r="N8" s="117"/>
    </row>
    <row r="9" spans="1:14" ht="2.25" customHeight="1" x14ac:dyDescent="0.25">
      <c r="A9" s="47"/>
      <c r="B9" s="47"/>
    </row>
    <row r="10" spans="1:14" ht="36" x14ac:dyDescent="0.25">
      <c r="A10" s="48" t="s">
        <v>19</v>
      </c>
      <c r="B10" s="49" t="s">
        <v>217</v>
      </c>
      <c r="C10" s="49" t="s">
        <v>3</v>
      </c>
      <c r="D10" s="50" t="s">
        <v>4</v>
      </c>
      <c r="E10" s="50" t="s">
        <v>5</v>
      </c>
      <c r="F10" s="50">
        <v>2016</v>
      </c>
      <c r="G10" s="50">
        <v>2017</v>
      </c>
      <c r="H10" s="51">
        <v>2018</v>
      </c>
      <c r="J10" s="51" t="s">
        <v>850</v>
      </c>
      <c r="K10" s="51" t="s">
        <v>855</v>
      </c>
      <c r="L10" s="51" t="s">
        <v>851</v>
      </c>
      <c r="M10" s="51" t="s">
        <v>852</v>
      </c>
      <c r="N10" s="51" t="s">
        <v>472</v>
      </c>
    </row>
    <row r="11" spans="1:14" ht="22.5" customHeight="1" x14ac:dyDescent="0.25">
      <c r="A11" s="63" t="s">
        <v>36</v>
      </c>
      <c r="B11" s="64" t="str">
        <f>VLOOKUP(A11,'Ind. depurados'!C$10:L$39,10,0)</f>
        <v>MSPS</v>
      </c>
      <c r="C11" s="52" t="s">
        <v>266</v>
      </c>
      <c r="D11" s="53">
        <f>VLOOKUP($C11,'Ind. depurados'!$C$44:$U$129,3,0)</f>
        <v>0.41</v>
      </c>
      <c r="E11" s="53">
        <f>VLOOKUP($C11,'Ind. depurados'!$C$44:$U$129,4,0)</f>
        <v>0.6</v>
      </c>
      <c r="F11" s="53">
        <f>VLOOKUP($C11,'Ind. depurados'!$C$44:$U$129,5,0)</f>
        <v>0.5</v>
      </c>
      <c r="G11" s="53">
        <f>VLOOKUP($C11,'Ind. depurados'!$C$44:$U$129,6,0)</f>
        <v>0.55000000000000004</v>
      </c>
      <c r="H11" s="53">
        <f>VLOOKUP($C11,'Ind. depurados'!$C$44:$U$129,7,0)</f>
        <v>0.6</v>
      </c>
      <c r="I11" s="45" t="str">
        <f>VLOOKUP(C11,'Ind. depurados'!C$44:Q$140,15,0)</f>
        <v>S402</v>
      </c>
      <c r="J11" s="88"/>
      <c r="K11" s="88"/>
      <c r="L11" s="88"/>
      <c r="M11" s="88"/>
      <c r="N11" s="88"/>
    </row>
    <row r="12" spans="1:14" ht="0.75" customHeight="1" x14ac:dyDescent="0.25">
      <c r="A12" s="63" t="s">
        <v>37</v>
      </c>
      <c r="B12" s="64" t="str">
        <f>VLOOKUP(A12,'Ind. depurados'!C$10:L$39,10,0)</f>
        <v>MSPS</v>
      </c>
      <c r="C12" s="52"/>
      <c r="D12" s="53" t="e">
        <f>VLOOKUP($C12,'Ind. depurados'!$C$44:$U$129,3,0)</f>
        <v>#N/A</v>
      </c>
      <c r="E12" s="53" t="e">
        <f>VLOOKUP($C12,'Ind. depurados'!$C$44:$U$129,4,0)</f>
        <v>#N/A</v>
      </c>
      <c r="F12" s="53" t="e">
        <f>VLOOKUP($C12,'Ind. depurados'!$C$44:$U$129,5,0)</f>
        <v>#N/A</v>
      </c>
      <c r="G12" s="53" t="e">
        <f>VLOOKUP($C12,'Ind. depurados'!$C$44:$U$129,6,0)</f>
        <v>#N/A</v>
      </c>
      <c r="H12" s="53" t="e">
        <f>VLOOKUP($C12,'Ind. depurados'!$C$44:$U$129,7,0)</f>
        <v>#N/A</v>
      </c>
      <c r="I12" s="45" t="e">
        <f>VLOOKUP(C12,'Ind. depurados'!C$44:Q$140,15,0)</f>
        <v>#N/A</v>
      </c>
      <c r="J12" s="88"/>
      <c r="K12" s="88"/>
      <c r="L12" s="88"/>
      <c r="M12" s="88"/>
      <c r="N12" s="88"/>
    </row>
    <row r="13" spans="1:14" ht="16.5" customHeight="1" x14ac:dyDescent="0.25">
      <c r="A13" s="124" t="s">
        <v>38</v>
      </c>
      <c r="B13" s="127" t="str">
        <f>VLOOKUP(A13,'Ind. depurados'!C$10:L$39,10,0)</f>
        <v>MSPS</v>
      </c>
      <c r="C13" s="52" t="s">
        <v>240</v>
      </c>
      <c r="D13" s="58">
        <f>VLOOKUP($C13,'Ind. depurados'!$C$44:$U$129,3,0)</f>
        <v>0.3</v>
      </c>
      <c r="E13" s="58">
        <f>VLOOKUP($C13,'Ind. depurados'!$C$44:$U$129,4,0)</f>
        <v>0.25</v>
      </c>
      <c r="F13" s="58">
        <f>VLOOKUP($C13,'Ind. depurados'!$C$44:$U$129,5,0)</f>
        <v>0.28999999999999998</v>
      </c>
      <c r="G13" s="58">
        <f>VLOOKUP($C13,'Ind. depurados'!$C$44:$U$129,6,0)</f>
        <v>0.27</v>
      </c>
      <c r="H13" s="58">
        <f>VLOOKUP($C13,'Ind. depurados'!$C$44:$U$129,7,0)</f>
        <v>0.25</v>
      </c>
      <c r="I13" s="45" t="str">
        <f>VLOOKUP(C13,'Ind. depurados'!C$44:Q$140,15,0)</f>
        <v>S403</v>
      </c>
      <c r="J13" s="88"/>
      <c r="K13" s="88"/>
      <c r="L13" s="88"/>
      <c r="M13" s="88"/>
      <c r="N13" s="88"/>
    </row>
    <row r="14" spans="1:14" ht="16.5" customHeight="1" x14ac:dyDescent="0.25">
      <c r="A14" s="126"/>
      <c r="B14" s="129"/>
      <c r="C14" s="52" t="s">
        <v>392</v>
      </c>
      <c r="D14" s="54">
        <f>VLOOKUP($C14,'Ind. depurados'!$C$44:$U$129,3,0)</f>
        <v>1610402</v>
      </c>
      <c r="E14" s="54">
        <f>VLOOKUP($C14,'Ind. depurados'!$C$44:$U$129,4,0)</f>
        <v>661522</v>
      </c>
      <c r="F14" s="54">
        <f>VLOOKUP($C14,'Ind. depurados'!$C$44:$U$129,5,0)</f>
        <v>182235</v>
      </c>
      <c r="G14" s="54">
        <f>VLOOKUP($C14,'Ind. depurados'!$C$44:$U$129,6,0)</f>
        <v>219867</v>
      </c>
      <c r="H14" s="54">
        <f>VLOOKUP($C14,'Ind. depurados'!$C$44:$U$129,7,0)</f>
        <v>259420</v>
      </c>
      <c r="I14" s="45" t="str">
        <f>VLOOKUP(C14,'Ind. depurados'!C$44:Q$140,15,0)</f>
        <v>S525</v>
      </c>
      <c r="J14" s="88"/>
      <c r="K14" s="88"/>
      <c r="L14" s="88"/>
      <c r="M14" s="88"/>
      <c r="N14" s="88"/>
    </row>
    <row r="15" spans="1:14" ht="70.5" customHeight="1" x14ac:dyDescent="0.25">
      <c r="A15" s="63" t="s">
        <v>39</v>
      </c>
      <c r="B15" s="80" t="str">
        <f>VLOOKUP(A15,'Ind. depurados'!C$10:L$39,10,0)</f>
        <v>MSPS - INVIMA</v>
      </c>
      <c r="C15" s="52" t="s">
        <v>226</v>
      </c>
      <c r="D15" s="55">
        <f>VLOOKUP($C15,'Ind. depurados'!$C$44:$U$129,3,0)</f>
        <v>1</v>
      </c>
      <c r="E15" s="55">
        <f>VLOOKUP($C15,'Ind. depurados'!$C$44:$U$129,4,0)</f>
        <v>1.3</v>
      </c>
      <c r="F15" s="55">
        <f>VLOOKUP($C15,'Ind. depurados'!$C$44:$U$129,5,0)</f>
        <v>1.2</v>
      </c>
      <c r="G15" s="55">
        <f>VLOOKUP($C15,'Ind. depurados'!$C$44:$U$129,6,0)</f>
        <v>1.3</v>
      </c>
      <c r="H15" s="55">
        <f>VLOOKUP($C15,'Ind. depurados'!$C$44:$U$129,7,0)</f>
        <v>1.3</v>
      </c>
      <c r="I15" s="45" t="str">
        <f>VLOOKUP(C15,'Ind. depurados'!C$44:Q$140,15,0)</f>
        <v>S405</v>
      </c>
      <c r="J15" s="93" t="s">
        <v>860</v>
      </c>
      <c r="K15" s="65" t="s">
        <v>857</v>
      </c>
      <c r="L15" s="65" t="s">
        <v>857</v>
      </c>
      <c r="M15" s="65" t="s">
        <v>857</v>
      </c>
      <c r="N15" s="65" t="s">
        <v>857</v>
      </c>
    </row>
    <row r="16" spans="1:14" ht="16.5" hidden="1" customHeight="1" x14ac:dyDescent="0.25">
      <c r="A16" s="63" t="s">
        <v>40</v>
      </c>
      <c r="B16" s="64" t="str">
        <f>VLOOKUP(A16,'Ind. depurados'!C$10:L$39,10,0)</f>
        <v>MSPS</v>
      </c>
      <c r="C16" s="52"/>
      <c r="D16" s="53" t="e">
        <f>VLOOKUP($C16,'Ind. depurados'!$C$44:$U$129,3,0)</f>
        <v>#N/A</v>
      </c>
      <c r="E16" s="53" t="e">
        <f>VLOOKUP($C16,'Ind. depurados'!$C$44:$U$129,4,0)</f>
        <v>#N/A</v>
      </c>
      <c r="F16" s="53" t="e">
        <f>VLOOKUP($C16,'Ind. depurados'!$C$44:$U$129,5,0)</f>
        <v>#N/A</v>
      </c>
      <c r="G16" s="53" t="e">
        <f>VLOOKUP($C16,'Ind. depurados'!$C$44:$U$129,6,0)</f>
        <v>#N/A</v>
      </c>
      <c r="H16" s="53" t="e">
        <f>VLOOKUP($C16,'Ind. depurados'!$C$44:$U$129,7,0)</f>
        <v>#N/A</v>
      </c>
      <c r="I16" s="45" t="e">
        <f>VLOOKUP(C16,'Ind. depurados'!C$44:Q$140,15,0)</f>
        <v>#N/A</v>
      </c>
      <c r="J16" s="57"/>
      <c r="K16" s="57"/>
      <c r="L16" s="57"/>
      <c r="M16" s="57"/>
      <c r="N16" s="57"/>
    </row>
    <row r="17" spans="1:14" ht="16.5" hidden="1" customHeight="1" x14ac:dyDescent="0.25">
      <c r="A17" s="63" t="s">
        <v>41</v>
      </c>
      <c r="B17" s="64" t="str">
        <f>VLOOKUP(A17,'Ind. depurados'!C$10:L$39,10,0)</f>
        <v>SNS - INVIMA</v>
      </c>
      <c r="C17" s="52"/>
      <c r="D17" s="53" t="e">
        <f>VLOOKUP($C17,'Ind. depurados'!$C$44:$U$129,3,0)</f>
        <v>#N/A</v>
      </c>
      <c r="E17" s="53" t="e">
        <f>VLOOKUP($C17,'Ind. depurados'!$C$44:$U$129,4,0)</f>
        <v>#N/A</v>
      </c>
      <c r="F17" s="53" t="e">
        <f>VLOOKUP($C17,'Ind. depurados'!$C$44:$U$129,5,0)</f>
        <v>#N/A</v>
      </c>
      <c r="G17" s="53" t="e">
        <f>VLOOKUP($C17,'Ind. depurados'!$C$44:$U$129,6,0)</f>
        <v>#N/A</v>
      </c>
      <c r="H17" s="53" t="e">
        <f>VLOOKUP($C17,'Ind. depurados'!$C$44:$U$129,7,0)</f>
        <v>#N/A</v>
      </c>
      <c r="I17" s="45" t="e">
        <f>VLOOKUP(C17,'Ind. depurados'!C$44:Q$140,15,0)</f>
        <v>#N/A</v>
      </c>
      <c r="J17" s="57"/>
      <c r="K17" s="57"/>
      <c r="L17" s="57"/>
      <c r="M17" s="57"/>
      <c r="N17" s="57"/>
    </row>
    <row r="18" spans="1:14" ht="16.5" hidden="1" customHeight="1" x14ac:dyDescent="0.25">
      <c r="A18" s="63" t="s">
        <v>42</v>
      </c>
      <c r="B18" s="64" t="str">
        <f>VLOOKUP(A18,'Ind. depurados'!C$10:L$39,10,0)</f>
        <v>MSPS</v>
      </c>
      <c r="C18" s="52"/>
      <c r="D18" s="53" t="e">
        <f>VLOOKUP($C18,'Ind. depurados'!$C$44:$U$129,3,0)</f>
        <v>#N/A</v>
      </c>
      <c r="E18" s="53" t="e">
        <f>VLOOKUP($C18,'Ind. depurados'!$C$44:$U$129,4,0)</f>
        <v>#N/A</v>
      </c>
      <c r="F18" s="53" t="e">
        <f>VLOOKUP($C18,'Ind. depurados'!$C$44:$U$129,5,0)</f>
        <v>#N/A</v>
      </c>
      <c r="G18" s="53" t="e">
        <f>VLOOKUP($C18,'Ind. depurados'!$C$44:$U$129,6,0)</f>
        <v>#N/A</v>
      </c>
      <c r="H18" s="53" t="e">
        <f>VLOOKUP($C18,'Ind. depurados'!$C$44:$U$129,7,0)</f>
        <v>#N/A</v>
      </c>
      <c r="I18" s="45" t="e">
        <f>VLOOKUP(C18,'Ind. depurados'!C$44:Q$140,15,0)</f>
        <v>#N/A</v>
      </c>
      <c r="J18" s="57"/>
      <c r="K18" s="57"/>
      <c r="L18" s="57"/>
      <c r="M18" s="57"/>
      <c r="N18" s="57"/>
    </row>
    <row r="19" spans="1:14" ht="25.5" customHeight="1" x14ac:dyDescent="0.25">
      <c r="A19" s="63" t="s">
        <v>43</v>
      </c>
      <c r="B19" s="64" t="str">
        <f>VLOOKUP(A19,'Ind. depurados'!C$10:L$39,10,0)</f>
        <v>MSPA</v>
      </c>
      <c r="C19" s="52" t="s">
        <v>244</v>
      </c>
      <c r="D19" s="55">
        <f>VLOOKUP($C19,'Ind. depurados'!$C$44:$U$129,3,0)</f>
        <v>1.7</v>
      </c>
      <c r="E19" s="55">
        <f>VLOOKUP($C19,'Ind. depurados'!$C$44:$U$129,4,0)</f>
        <v>1.2</v>
      </c>
      <c r="F19" s="55">
        <f>VLOOKUP($C19,'Ind. depurados'!$C$44:$U$129,5,0)</f>
        <v>1.5</v>
      </c>
      <c r="G19" s="55">
        <f>VLOOKUP($C19,'Ind. depurados'!$C$44:$U$129,6,0)</f>
        <v>1.3</v>
      </c>
      <c r="H19" s="55">
        <f>VLOOKUP($C19,'Ind. depurados'!$C$44:$U$129,7,0)</f>
        <v>1.2</v>
      </c>
      <c r="I19" s="45" t="str">
        <f>VLOOKUP(C19,'Ind. depurados'!C$44:Q$140,15,0)</f>
        <v>S401</v>
      </c>
      <c r="J19" s="88"/>
      <c r="K19" s="88"/>
      <c r="L19" s="88"/>
      <c r="M19" s="88"/>
      <c r="N19" s="88"/>
    </row>
  </sheetData>
  <mergeCells count="7">
    <mergeCell ref="A13:A14"/>
    <mergeCell ref="B13:B14"/>
    <mergeCell ref="B1:E5"/>
    <mergeCell ref="A7:H7"/>
    <mergeCell ref="J7:N7"/>
    <mergeCell ref="A8:H8"/>
    <mergeCell ref="J8:N8"/>
  </mergeCells>
  <dataValidations count="1">
    <dataValidation type="list" allowBlank="1" showInputMessage="1" showErrorMessage="1" sqref="A15:A19">
      <formula1>$C$32:$C$39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'Ind. depurados'!$C$32:$C$39</xm:f>
          </x14:formula1>
          <xm:sqref>A11:A13</xm:sqref>
        </x14:dataValidation>
        <x14:dataValidation type="list" allowBlank="1" showInputMessage="1" showErrorMessage="1">
          <x14:formula1>
            <xm:f>'Ind. depurados'!$C$125</xm:f>
          </x14:formula1>
          <xm:sqref>C11</xm:sqref>
        </x14:dataValidation>
        <x14:dataValidation type="list" allowBlank="1" showInputMessage="1" showErrorMessage="1">
          <x14:formula1>
            <xm:f>'Ind. depurados'!$C$126:$C$127</xm:f>
          </x14:formula1>
          <xm:sqref>C13:C14</xm:sqref>
        </x14:dataValidation>
        <x14:dataValidation type="list" allowBlank="1" showInputMessage="1" showErrorMessage="1">
          <x14:formula1>
            <xm:f>'Ind. depurados'!$C$128</xm:f>
          </x14:formula1>
          <xm:sqref>C15</xm:sqref>
        </x14:dataValidation>
        <x14:dataValidation type="list" allowBlank="1" showInputMessage="1" showErrorMessage="1">
          <x14:formula1>
            <xm:f>'Ind. depurados'!$C$129</xm:f>
          </x14:formula1>
          <xm:sqref>C19</xm:sqref>
        </x14:dataValidation>
        <x14:dataValidation type="list" allowBlank="1" showInputMessage="1" showErrorMessage="1">
          <x14:formula1>
            <xm:f>'Ind. depurados'!$N$9:$N$20</xm:f>
          </x14:formula1>
          <xm:sqref>J7:N7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N48"/>
  <sheetViews>
    <sheetView topLeftCell="C3" zoomScale="80" zoomScaleNormal="80" workbookViewId="0">
      <selection activeCell="J11" sqref="J11"/>
    </sheetView>
  </sheetViews>
  <sheetFormatPr baseColWidth="10" defaultColWidth="11.42578125" defaultRowHeight="30" customHeight="1" x14ac:dyDescent="0.25"/>
  <cols>
    <col min="1" max="1" width="47.85546875" style="45" customWidth="1"/>
    <col min="2" max="2" width="30" style="66" customWidth="1"/>
    <col min="3" max="3" width="89.42578125" style="45" customWidth="1"/>
    <col min="4" max="8" width="9.42578125" style="45" customWidth="1"/>
    <col min="9" max="9" width="0" style="45" hidden="1" customWidth="1"/>
    <col min="10" max="10" width="96.7109375" style="45" customWidth="1"/>
    <col min="11" max="11" width="28.85546875" style="45" customWidth="1"/>
    <col min="12" max="13" width="27.7109375" style="45" customWidth="1"/>
    <col min="14" max="14" width="45.7109375" style="45" bestFit="1" customWidth="1"/>
    <col min="15" max="16384" width="11.42578125" style="45"/>
  </cols>
  <sheetData>
    <row r="1" spans="1:14" ht="30" customHeight="1" x14ac:dyDescent="0.25">
      <c r="B1" s="113" t="s">
        <v>795</v>
      </c>
      <c r="C1" s="114"/>
      <c r="D1" s="114"/>
      <c r="E1" s="114"/>
    </row>
    <row r="2" spans="1:14" ht="30" customHeight="1" x14ac:dyDescent="0.25">
      <c r="B2" s="114"/>
      <c r="C2" s="114"/>
      <c r="D2" s="114"/>
      <c r="E2" s="114"/>
    </row>
    <row r="3" spans="1:14" ht="30" customHeight="1" x14ac:dyDescent="0.25">
      <c r="B3" s="114"/>
      <c r="C3" s="114"/>
      <c r="D3" s="114"/>
      <c r="E3" s="114"/>
    </row>
    <row r="4" spans="1:14" ht="30" customHeight="1" x14ac:dyDescent="0.25">
      <c r="B4" s="114"/>
      <c r="C4" s="114"/>
      <c r="D4" s="114"/>
      <c r="E4" s="114"/>
    </row>
    <row r="5" spans="1:14" ht="30" customHeight="1" x14ac:dyDescent="0.25">
      <c r="B5" s="114"/>
      <c r="C5" s="114"/>
      <c r="D5" s="114"/>
      <c r="E5" s="114"/>
    </row>
    <row r="6" spans="1:14" ht="30" customHeight="1" x14ac:dyDescent="0.25">
      <c r="A6" s="59"/>
    </row>
    <row r="7" spans="1:14" ht="30" customHeight="1" x14ac:dyDescent="0.25">
      <c r="A7" s="146" t="s">
        <v>796</v>
      </c>
      <c r="B7" s="146"/>
      <c r="C7" s="146"/>
      <c r="D7" s="146"/>
      <c r="E7" s="146"/>
      <c r="F7" s="146"/>
      <c r="G7" s="146"/>
      <c r="H7" s="146"/>
      <c r="J7" s="116" t="s">
        <v>847</v>
      </c>
      <c r="K7" s="116"/>
      <c r="L7" s="116"/>
      <c r="M7" s="116"/>
      <c r="N7" s="116"/>
    </row>
    <row r="8" spans="1:14" ht="30" customHeight="1" x14ac:dyDescent="0.25">
      <c r="A8" s="146" t="s">
        <v>797</v>
      </c>
      <c r="B8" s="146"/>
      <c r="C8" s="146"/>
      <c r="D8" s="146"/>
      <c r="E8" s="146"/>
      <c r="F8" s="146"/>
      <c r="G8" s="146"/>
      <c r="H8" s="146"/>
      <c r="J8" s="117" t="s">
        <v>856</v>
      </c>
      <c r="K8" s="117"/>
      <c r="L8" s="117"/>
      <c r="M8" s="117"/>
      <c r="N8" s="117"/>
    </row>
    <row r="9" spans="1:14" ht="30" customHeight="1" x14ac:dyDescent="0.25">
      <c r="A9" s="60"/>
      <c r="B9" s="67"/>
      <c r="C9" s="59"/>
      <c r="D9" s="59"/>
      <c r="E9" s="59"/>
      <c r="F9" s="59"/>
      <c r="G9" s="59"/>
      <c r="H9" s="59"/>
    </row>
    <row r="10" spans="1:14" ht="52.5" customHeight="1" x14ac:dyDescent="0.25">
      <c r="A10" s="61" t="s">
        <v>19</v>
      </c>
      <c r="B10" s="68" t="s">
        <v>217</v>
      </c>
      <c r="C10" s="61" t="s">
        <v>3</v>
      </c>
      <c r="D10" s="61" t="s">
        <v>4</v>
      </c>
      <c r="E10" s="61" t="s">
        <v>5</v>
      </c>
      <c r="F10" s="61">
        <v>2016</v>
      </c>
      <c r="G10" s="61">
        <v>2017</v>
      </c>
      <c r="H10" s="61">
        <v>2018</v>
      </c>
      <c r="J10" s="51" t="s">
        <v>850</v>
      </c>
      <c r="K10" s="51" t="s">
        <v>861</v>
      </c>
      <c r="L10" s="51" t="s">
        <v>851</v>
      </c>
      <c r="M10" s="51" t="s">
        <v>852</v>
      </c>
      <c r="N10" s="51" t="s">
        <v>472</v>
      </c>
    </row>
    <row r="11" spans="1:14" ht="202.5" customHeight="1" x14ac:dyDescent="0.25">
      <c r="A11" s="110" t="s">
        <v>798</v>
      </c>
      <c r="B11" s="143" t="s">
        <v>794</v>
      </c>
      <c r="C11" s="52" t="s">
        <v>799</v>
      </c>
      <c r="D11" s="54">
        <v>0</v>
      </c>
      <c r="E11" s="54">
        <v>10</v>
      </c>
      <c r="F11" s="54">
        <v>0</v>
      </c>
      <c r="G11" s="54">
        <v>5</v>
      </c>
      <c r="H11" s="54">
        <v>10</v>
      </c>
      <c r="I11" s="45" t="e">
        <f>VLOOKUP(C11,'Ind. depurados'!C$44:Q$140,15,0)</f>
        <v>#N/A</v>
      </c>
      <c r="J11" s="94" t="s">
        <v>884</v>
      </c>
      <c r="K11" s="65" t="s">
        <v>876</v>
      </c>
      <c r="L11" s="57" t="s">
        <v>877</v>
      </c>
      <c r="M11" s="65" t="s">
        <v>857</v>
      </c>
      <c r="N11" s="65" t="s">
        <v>857</v>
      </c>
    </row>
    <row r="12" spans="1:14" ht="115.5" customHeight="1" x14ac:dyDescent="0.25">
      <c r="A12" s="110"/>
      <c r="B12" s="143"/>
      <c r="C12" s="52" t="s">
        <v>853</v>
      </c>
      <c r="D12" s="54">
        <v>5</v>
      </c>
      <c r="E12" s="54">
        <v>10</v>
      </c>
      <c r="F12" s="54">
        <v>5</v>
      </c>
      <c r="G12" s="54">
        <v>10</v>
      </c>
      <c r="H12" s="54">
        <v>10</v>
      </c>
      <c r="I12" s="45" t="e">
        <f>VLOOKUP(C12,'Ind. depurados'!C$44:Q$140,15,0)</f>
        <v>#N/A</v>
      </c>
      <c r="J12" s="94" t="s">
        <v>880</v>
      </c>
      <c r="K12" s="65" t="s">
        <v>876</v>
      </c>
      <c r="L12" s="57" t="s">
        <v>868</v>
      </c>
      <c r="M12" s="65" t="s">
        <v>857</v>
      </c>
      <c r="N12" s="65" t="s">
        <v>857</v>
      </c>
    </row>
    <row r="13" spans="1:14" ht="409.5" customHeight="1" x14ac:dyDescent="0.25">
      <c r="A13" s="110"/>
      <c r="B13" s="143"/>
      <c r="C13" s="52" t="s">
        <v>800</v>
      </c>
      <c r="D13" s="54">
        <v>5</v>
      </c>
      <c r="E13" s="54">
        <v>10</v>
      </c>
      <c r="F13" s="54">
        <v>5</v>
      </c>
      <c r="G13" s="54">
        <v>10</v>
      </c>
      <c r="H13" s="54">
        <v>10</v>
      </c>
      <c r="I13" s="45" t="e">
        <f>VLOOKUP(C13,'Ind. depurados'!C$44:Q$140,15,0)</f>
        <v>#N/A</v>
      </c>
      <c r="J13" s="99" t="s">
        <v>885</v>
      </c>
      <c r="K13" s="65" t="s">
        <v>876</v>
      </c>
      <c r="L13" s="57" t="s">
        <v>869</v>
      </c>
      <c r="M13" s="65" t="s">
        <v>857</v>
      </c>
      <c r="N13" s="65" t="s">
        <v>857</v>
      </c>
    </row>
    <row r="14" spans="1:14" ht="30" customHeight="1" x14ac:dyDescent="0.25">
      <c r="A14" s="144" t="s">
        <v>801</v>
      </c>
      <c r="B14" s="145"/>
      <c r="C14" s="145"/>
      <c r="D14" s="145"/>
      <c r="E14" s="145"/>
      <c r="F14" s="145"/>
      <c r="G14" s="145"/>
      <c r="H14" s="145"/>
      <c r="I14" s="145"/>
      <c r="J14" s="145"/>
      <c r="K14" s="145"/>
      <c r="L14" s="145"/>
      <c r="M14" s="145"/>
      <c r="N14" s="145"/>
    </row>
    <row r="15" spans="1:14" ht="57.75" customHeight="1" x14ac:dyDescent="0.25">
      <c r="A15" s="61" t="s">
        <v>19</v>
      </c>
      <c r="B15" s="68" t="s">
        <v>217</v>
      </c>
      <c r="C15" s="61" t="s">
        <v>3</v>
      </c>
      <c r="D15" s="61" t="s">
        <v>4</v>
      </c>
      <c r="E15" s="61" t="s">
        <v>5</v>
      </c>
      <c r="F15" s="61">
        <v>2016</v>
      </c>
      <c r="G15" s="61">
        <v>2017</v>
      </c>
      <c r="H15" s="61">
        <v>2018</v>
      </c>
      <c r="J15" s="51" t="s">
        <v>850</v>
      </c>
      <c r="K15" s="51" t="s">
        <v>854</v>
      </c>
      <c r="L15" s="51" t="s">
        <v>851</v>
      </c>
      <c r="M15" s="51" t="s">
        <v>852</v>
      </c>
      <c r="N15" s="51" t="s">
        <v>472</v>
      </c>
    </row>
    <row r="16" spans="1:14" ht="30" customHeight="1" x14ac:dyDescent="0.25">
      <c r="A16" s="63" t="s">
        <v>802</v>
      </c>
      <c r="B16" s="69" t="s">
        <v>7</v>
      </c>
      <c r="C16" s="52" t="s">
        <v>803</v>
      </c>
      <c r="D16" s="54">
        <v>0</v>
      </c>
      <c r="E16" s="54">
        <v>1</v>
      </c>
      <c r="F16" s="54">
        <v>1</v>
      </c>
      <c r="G16" s="54">
        <v>1</v>
      </c>
      <c r="H16" s="54">
        <v>1</v>
      </c>
      <c r="I16" s="45" t="e">
        <f>VLOOKUP(C16,'Ind. depurados'!C$44:Q$140,15,0)</f>
        <v>#N/A</v>
      </c>
      <c r="J16" s="88"/>
      <c r="K16" s="88"/>
      <c r="L16" s="88"/>
      <c r="M16" s="88"/>
      <c r="N16" s="88"/>
    </row>
    <row r="17" spans="1:14" ht="131.25" customHeight="1" x14ac:dyDescent="0.25">
      <c r="A17" s="110" t="s">
        <v>804</v>
      </c>
      <c r="B17" s="143" t="s">
        <v>794</v>
      </c>
      <c r="C17" s="52" t="s">
        <v>805</v>
      </c>
      <c r="D17" s="54">
        <v>5</v>
      </c>
      <c r="E17" s="54">
        <v>10</v>
      </c>
      <c r="F17" s="54">
        <v>5</v>
      </c>
      <c r="G17" s="54">
        <v>10</v>
      </c>
      <c r="H17" s="54">
        <v>10</v>
      </c>
      <c r="I17" s="45" t="e">
        <f>VLOOKUP(C17,'Ind. depurados'!C$44:Q$140,15,0)</f>
        <v>#N/A</v>
      </c>
      <c r="J17" s="98" t="s">
        <v>882</v>
      </c>
      <c r="K17" s="65" t="s">
        <v>876</v>
      </c>
      <c r="L17" s="57" t="s">
        <v>868</v>
      </c>
      <c r="M17" s="65" t="s">
        <v>857</v>
      </c>
      <c r="N17" s="65" t="s">
        <v>857</v>
      </c>
    </row>
    <row r="18" spans="1:14" ht="300" customHeight="1" x14ac:dyDescent="0.25">
      <c r="A18" s="110"/>
      <c r="B18" s="143"/>
      <c r="C18" s="52" t="s">
        <v>806</v>
      </c>
      <c r="D18" s="54">
        <v>5</v>
      </c>
      <c r="E18" s="54">
        <v>10</v>
      </c>
      <c r="F18" s="54">
        <v>5</v>
      </c>
      <c r="G18" s="54">
        <v>10</v>
      </c>
      <c r="H18" s="54">
        <v>10</v>
      </c>
      <c r="I18" s="45" t="e">
        <f>VLOOKUP(C18,'Ind. depurados'!C$44:Q$140,15,0)</f>
        <v>#N/A</v>
      </c>
      <c r="J18" s="95" t="s">
        <v>879</v>
      </c>
      <c r="K18" s="65" t="s">
        <v>876</v>
      </c>
      <c r="L18" s="57" t="s">
        <v>868</v>
      </c>
      <c r="M18" s="65" t="s">
        <v>857</v>
      </c>
      <c r="N18" s="65" t="s">
        <v>857</v>
      </c>
    </row>
    <row r="19" spans="1:14" ht="30" customHeight="1" x14ac:dyDescent="0.25">
      <c r="A19" s="110"/>
      <c r="B19" s="143"/>
      <c r="C19" s="52" t="s">
        <v>807</v>
      </c>
      <c r="D19" s="62">
        <v>0</v>
      </c>
      <c r="E19" s="62">
        <v>1</v>
      </c>
      <c r="F19" s="62">
        <v>0.5</v>
      </c>
      <c r="G19" s="62">
        <v>0.7</v>
      </c>
      <c r="H19" s="62">
        <v>1</v>
      </c>
      <c r="I19" s="45" t="e">
        <f>VLOOKUP(C19,'Ind. depurados'!C$44:Q$140,15,0)</f>
        <v>#N/A</v>
      </c>
      <c r="J19" s="65" t="s">
        <v>857</v>
      </c>
      <c r="K19" s="65" t="s">
        <v>857</v>
      </c>
      <c r="L19" s="65" t="s">
        <v>857</v>
      </c>
      <c r="M19" s="65" t="s">
        <v>857</v>
      </c>
      <c r="N19" s="65" t="s">
        <v>857</v>
      </c>
    </row>
    <row r="20" spans="1:14" ht="285" customHeight="1" x14ac:dyDescent="0.25">
      <c r="A20" s="110"/>
      <c r="B20" s="143"/>
      <c r="C20" s="52" t="s">
        <v>814</v>
      </c>
      <c r="D20" s="62">
        <v>0.5</v>
      </c>
      <c r="E20" s="62">
        <v>1</v>
      </c>
      <c r="F20" s="62">
        <v>0.5</v>
      </c>
      <c r="G20" s="62">
        <v>0.7</v>
      </c>
      <c r="H20" s="62">
        <v>1</v>
      </c>
      <c r="I20" s="45" t="e">
        <f>VLOOKUP(C20,'Ind. depurados'!C$44:Q$140,15,0)</f>
        <v>#N/A</v>
      </c>
      <c r="J20" s="96" t="s">
        <v>881</v>
      </c>
      <c r="K20" s="65" t="s">
        <v>876</v>
      </c>
      <c r="L20" s="57" t="s">
        <v>868</v>
      </c>
      <c r="M20" s="65" t="s">
        <v>857</v>
      </c>
      <c r="N20" s="65" t="s">
        <v>857</v>
      </c>
    </row>
    <row r="21" spans="1:14" ht="301.5" customHeight="1" x14ac:dyDescent="0.25">
      <c r="A21" s="110" t="s">
        <v>808</v>
      </c>
      <c r="B21" s="143" t="s">
        <v>794</v>
      </c>
      <c r="C21" s="52" t="s">
        <v>809</v>
      </c>
      <c r="D21" s="54">
        <v>5</v>
      </c>
      <c r="E21" s="54">
        <v>10</v>
      </c>
      <c r="F21" s="54">
        <v>5</v>
      </c>
      <c r="G21" s="54">
        <v>10</v>
      </c>
      <c r="H21" s="54">
        <v>10</v>
      </c>
      <c r="I21" s="45" t="e">
        <f>VLOOKUP(C21,'Ind. depurados'!C$44:Q$140,15,0)</f>
        <v>#N/A</v>
      </c>
      <c r="J21" s="96" t="s">
        <v>883</v>
      </c>
      <c r="K21" s="65" t="s">
        <v>876</v>
      </c>
      <c r="L21" s="57" t="s">
        <v>868</v>
      </c>
      <c r="M21" s="65" t="s">
        <v>857</v>
      </c>
      <c r="N21" s="65" t="s">
        <v>857</v>
      </c>
    </row>
    <row r="22" spans="1:14" ht="229.5" customHeight="1" x14ac:dyDescent="0.25">
      <c r="A22" s="110"/>
      <c r="B22" s="143"/>
      <c r="C22" s="52" t="s">
        <v>838</v>
      </c>
      <c r="D22" s="54">
        <v>0</v>
      </c>
      <c r="E22" s="54">
        <v>10</v>
      </c>
      <c r="F22" s="54">
        <v>0</v>
      </c>
      <c r="G22" s="54">
        <v>10</v>
      </c>
      <c r="H22" s="54">
        <v>10</v>
      </c>
      <c r="I22" s="45" t="e">
        <f>VLOOKUP(C22,'Ind. depurados'!C$44:Q$140,15,0)</f>
        <v>#N/A</v>
      </c>
      <c r="J22" s="96" t="s">
        <v>874</v>
      </c>
      <c r="K22" s="65" t="s">
        <v>876</v>
      </c>
      <c r="L22" s="57" t="s">
        <v>868</v>
      </c>
      <c r="M22" s="65" t="s">
        <v>857</v>
      </c>
      <c r="N22" s="65" t="s">
        <v>857</v>
      </c>
    </row>
    <row r="23" spans="1:14" ht="312.75" customHeight="1" x14ac:dyDescent="0.25">
      <c r="A23" s="110"/>
      <c r="B23" s="143"/>
      <c r="C23" s="52" t="s">
        <v>810</v>
      </c>
      <c r="D23" s="58">
        <v>0</v>
      </c>
      <c r="E23" s="58">
        <v>1</v>
      </c>
      <c r="F23" s="58"/>
      <c r="G23" s="58"/>
      <c r="H23" s="58">
        <v>1</v>
      </c>
      <c r="I23" s="45" t="e">
        <f>VLOOKUP(C23,'Ind. depurados'!C$44:Q$140,15,0)</f>
        <v>#N/A</v>
      </c>
      <c r="J23" s="96" t="s">
        <v>875</v>
      </c>
      <c r="K23" s="65" t="s">
        <v>876</v>
      </c>
      <c r="L23" s="57" t="s">
        <v>868</v>
      </c>
      <c r="M23" s="65" t="s">
        <v>857</v>
      </c>
      <c r="N23" s="65" t="s">
        <v>857</v>
      </c>
    </row>
    <row r="24" spans="1:14" ht="84" customHeight="1" x14ac:dyDescent="0.25">
      <c r="A24" s="110" t="s">
        <v>811</v>
      </c>
      <c r="B24" s="143" t="s">
        <v>794</v>
      </c>
      <c r="C24" s="52" t="s">
        <v>813</v>
      </c>
      <c r="D24" s="54">
        <v>5</v>
      </c>
      <c r="E24" s="54">
        <v>10</v>
      </c>
      <c r="F24" s="54">
        <v>5</v>
      </c>
      <c r="G24" s="54">
        <v>10</v>
      </c>
      <c r="H24" s="54">
        <v>10</v>
      </c>
      <c r="I24" s="45" t="e">
        <f>VLOOKUP(C24,'Ind. depurados'!C$44:Q$140,15,0)</f>
        <v>#N/A</v>
      </c>
      <c r="J24" s="93" t="s">
        <v>872</v>
      </c>
      <c r="K24" s="65" t="s">
        <v>876</v>
      </c>
      <c r="L24" s="57" t="s">
        <v>868</v>
      </c>
      <c r="M24" s="65" t="s">
        <v>857</v>
      </c>
      <c r="N24" s="65" t="s">
        <v>857</v>
      </c>
    </row>
    <row r="25" spans="1:14" ht="92.25" customHeight="1" x14ac:dyDescent="0.25">
      <c r="A25" s="110"/>
      <c r="B25" s="143"/>
      <c r="C25" s="52" t="s">
        <v>812</v>
      </c>
      <c r="D25" s="54">
        <v>5</v>
      </c>
      <c r="E25" s="54">
        <v>10</v>
      </c>
      <c r="F25" s="54">
        <v>5</v>
      </c>
      <c r="G25" s="54">
        <v>10</v>
      </c>
      <c r="H25" s="54">
        <v>10</v>
      </c>
      <c r="I25" s="45" t="e">
        <f>VLOOKUP(C25,'Ind. depurados'!C$44:Q$140,15,0)</f>
        <v>#N/A</v>
      </c>
      <c r="J25" s="93" t="s">
        <v>873</v>
      </c>
      <c r="K25" s="65" t="s">
        <v>876</v>
      </c>
      <c r="L25" s="57" t="s">
        <v>868</v>
      </c>
      <c r="M25" s="65" t="s">
        <v>857</v>
      </c>
      <c r="N25" s="65" t="s">
        <v>857</v>
      </c>
    </row>
    <row r="26" spans="1:14" ht="121.5" customHeight="1" x14ac:dyDescent="0.25">
      <c r="A26" s="63" t="s">
        <v>815</v>
      </c>
      <c r="B26" s="69"/>
      <c r="C26" s="52" t="s">
        <v>816</v>
      </c>
      <c r="D26" s="54"/>
      <c r="E26" s="54"/>
      <c r="F26" s="54"/>
      <c r="G26" s="54"/>
      <c r="H26" s="54"/>
      <c r="I26" s="45" t="e">
        <f>VLOOKUP(C26,'Ind. depurados'!C$44:Q$140,15,0)</f>
        <v>#N/A</v>
      </c>
      <c r="J26" s="94" t="s">
        <v>862</v>
      </c>
      <c r="K26" s="65" t="s">
        <v>876</v>
      </c>
      <c r="L26" s="57" t="s">
        <v>868</v>
      </c>
      <c r="M26" s="65" t="s">
        <v>857</v>
      </c>
      <c r="N26" s="65" t="s">
        <v>857</v>
      </c>
    </row>
    <row r="27" spans="1:14" ht="30" customHeight="1" x14ac:dyDescent="0.25">
      <c r="A27" s="144" t="s">
        <v>817</v>
      </c>
      <c r="B27" s="145"/>
      <c r="C27" s="145"/>
      <c r="D27" s="145"/>
      <c r="E27" s="145"/>
      <c r="F27" s="145"/>
      <c r="G27" s="145"/>
      <c r="H27" s="145"/>
      <c r="I27" s="145"/>
      <c r="J27" s="145"/>
      <c r="K27" s="145"/>
      <c r="L27" s="145"/>
      <c r="M27" s="145"/>
      <c r="N27" s="145"/>
    </row>
    <row r="28" spans="1:14" ht="44.25" customHeight="1" x14ac:dyDescent="0.25">
      <c r="A28" s="61" t="s">
        <v>19</v>
      </c>
      <c r="B28" s="68" t="s">
        <v>217</v>
      </c>
      <c r="C28" s="61" t="s">
        <v>3</v>
      </c>
      <c r="D28" s="61" t="s">
        <v>4</v>
      </c>
      <c r="E28" s="61" t="s">
        <v>5</v>
      </c>
      <c r="F28" s="61">
        <v>2016</v>
      </c>
      <c r="G28" s="61">
        <v>2017</v>
      </c>
      <c r="H28" s="61">
        <v>2018</v>
      </c>
      <c r="J28" s="51" t="s">
        <v>850</v>
      </c>
      <c r="K28" s="51" t="s">
        <v>865</v>
      </c>
      <c r="L28" s="51" t="s">
        <v>851</v>
      </c>
      <c r="M28" s="51" t="s">
        <v>852</v>
      </c>
      <c r="N28" s="51" t="s">
        <v>472</v>
      </c>
    </row>
    <row r="29" spans="1:14" ht="126" customHeight="1" x14ac:dyDescent="0.25">
      <c r="A29" s="63" t="s">
        <v>818</v>
      </c>
      <c r="B29" s="80" t="s">
        <v>794</v>
      </c>
      <c r="C29" s="52" t="s">
        <v>819</v>
      </c>
      <c r="D29" s="54">
        <v>5</v>
      </c>
      <c r="E29" s="54">
        <v>10</v>
      </c>
      <c r="F29" s="54">
        <v>5</v>
      </c>
      <c r="G29" s="54">
        <v>10</v>
      </c>
      <c r="H29" s="54">
        <v>10</v>
      </c>
      <c r="I29" s="45" t="e">
        <f>VLOOKUP(C29,'Ind. depurados'!C$44:Q$140,15,0)</f>
        <v>#N/A</v>
      </c>
      <c r="J29" s="94" t="s">
        <v>863</v>
      </c>
      <c r="K29" s="65" t="s">
        <v>876</v>
      </c>
      <c r="L29" s="57" t="s">
        <v>868</v>
      </c>
      <c r="M29" s="65" t="s">
        <v>857</v>
      </c>
      <c r="N29" s="65" t="s">
        <v>857</v>
      </c>
    </row>
    <row r="30" spans="1:14" ht="99" customHeight="1" x14ac:dyDescent="0.25">
      <c r="A30" s="110" t="s">
        <v>820</v>
      </c>
      <c r="B30" s="143" t="s">
        <v>837</v>
      </c>
      <c r="C30" s="52" t="s">
        <v>821</v>
      </c>
      <c r="D30" s="54">
        <v>3</v>
      </c>
      <c r="E30" s="54">
        <v>6</v>
      </c>
      <c r="F30" s="54">
        <v>3</v>
      </c>
      <c r="G30" s="54">
        <v>5</v>
      </c>
      <c r="H30" s="54">
        <v>6</v>
      </c>
      <c r="I30" s="45" t="e">
        <f>VLOOKUP(C30,'Ind. depurados'!C$44:Q$140,15,0)</f>
        <v>#N/A</v>
      </c>
      <c r="J30" s="94" t="s">
        <v>864</v>
      </c>
      <c r="K30" s="65" t="s">
        <v>876</v>
      </c>
      <c r="L30" s="57" t="s">
        <v>868</v>
      </c>
      <c r="M30" s="65" t="s">
        <v>857</v>
      </c>
      <c r="N30" s="65" t="s">
        <v>857</v>
      </c>
    </row>
    <row r="31" spans="1:14" ht="85.5" customHeight="1" x14ac:dyDescent="0.25">
      <c r="A31" s="110"/>
      <c r="B31" s="143"/>
      <c r="C31" s="52" t="s">
        <v>822</v>
      </c>
      <c r="D31" s="53">
        <v>0.3</v>
      </c>
      <c r="E31" s="53">
        <v>1</v>
      </c>
      <c r="F31" s="53">
        <v>0.5</v>
      </c>
      <c r="G31" s="53">
        <v>0.8</v>
      </c>
      <c r="H31" s="53">
        <v>1</v>
      </c>
      <c r="I31" s="45" t="e">
        <f>VLOOKUP(C31,'Ind. depurados'!C$44:Q$140,15,0)</f>
        <v>#N/A</v>
      </c>
      <c r="J31" s="93" t="s">
        <v>866</v>
      </c>
      <c r="K31" s="65" t="s">
        <v>876</v>
      </c>
      <c r="L31" s="65" t="s">
        <v>866</v>
      </c>
      <c r="M31" s="65" t="s">
        <v>866</v>
      </c>
      <c r="N31" s="65" t="s">
        <v>866</v>
      </c>
    </row>
    <row r="32" spans="1:14" ht="30" customHeight="1" x14ac:dyDescent="0.25">
      <c r="A32" s="144" t="s">
        <v>823</v>
      </c>
      <c r="B32" s="145"/>
      <c r="C32" s="145"/>
      <c r="D32" s="145"/>
      <c r="E32" s="145"/>
      <c r="F32" s="145"/>
      <c r="G32" s="145"/>
      <c r="H32" s="145"/>
      <c r="I32" s="145"/>
      <c r="J32" s="145"/>
      <c r="K32" s="145"/>
      <c r="L32" s="145"/>
      <c r="M32" s="145"/>
      <c r="N32" s="145"/>
    </row>
    <row r="33" spans="1:14" ht="42.75" customHeight="1" x14ac:dyDescent="0.25">
      <c r="A33" s="61" t="s">
        <v>19</v>
      </c>
      <c r="B33" s="68" t="s">
        <v>217</v>
      </c>
      <c r="C33" s="61" t="s">
        <v>3</v>
      </c>
      <c r="D33" s="61" t="s">
        <v>4</v>
      </c>
      <c r="E33" s="61" t="s">
        <v>5</v>
      </c>
      <c r="F33" s="61">
        <v>2016</v>
      </c>
      <c r="G33" s="61">
        <v>2017</v>
      </c>
      <c r="H33" s="61">
        <v>2018</v>
      </c>
      <c r="J33" s="51" t="s">
        <v>850</v>
      </c>
      <c r="K33" s="51" t="s">
        <v>865</v>
      </c>
      <c r="L33" s="51" t="s">
        <v>851</v>
      </c>
      <c r="M33" s="51" t="s">
        <v>852</v>
      </c>
      <c r="N33" s="51" t="s">
        <v>472</v>
      </c>
    </row>
    <row r="34" spans="1:14" ht="276" customHeight="1" x14ac:dyDescent="0.25">
      <c r="A34" s="63" t="s">
        <v>824</v>
      </c>
      <c r="B34" s="81" t="s">
        <v>837</v>
      </c>
      <c r="C34" s="52" t="s">
        <v>825</v>
      </c>
      <c r="D34" s="53">
        <v>0</v>
      </c>
      <c r="E34" s="53">
        <v>1</v>
      </c>
      <c r="F34" s="53">
        <v>0</v>
      </c>
      <c r="G34" s="53">
        <v>1</v>
      </c>
      <c r="H34" s="53">
        <v>1</v>
      </c>
      <c r="I34" s="45" t="e">
        <f>VLOOKUP(C34,'Ind. depurados'!C$44:Q$140,15,0)</f>
        <v>#N/A</v>
      </c>
      <c r="J34" s="94" t="s">
        <v>867</v>
      </c>
      <c r="K34" s="65" t="s">
        <v>876</v>
      </c>
      <c r="L34" s="57" t="s">
        <v>868</v>
      </c>
      <c r="M34" s="65" t="s">
        <v>857</v>
      </c>
      <c r="N34" s="65" t="s">
        <v>857</v>
      </c>
    </row>
    <row r="35" spans="1:14" ht="89.25" customHeight="1" x14ac:dyDescent="0.25">
      <c r="A35" s="110" t="s">
        <v>826</v>
      </c>
      <c r="B35" s="81" t="s">
        <v>794</v>
      </c>
      <c r="C35" s="52" t="s">
        <v>827</v>
      </c>
      <c r="D35" s="54">
        <v>4</v>
      </c>
      <c r="E35" s="54">
        <v>10</v>
      </c>
      <c r="F35" s="54">
        <v>4</v>
      </c>
      <c r="G35" s="54">
        <v>6</v>
      </c>
      <c r="H35" s="54">
        <v>10</v>
      </c>
      <c r="I35" s="59" t="e">
        <f>VLOOKUP(C35,'Ind. depurados'!C$44:Q$140,15,0)</f>
        <v>#N/A</v>
      </c>
      <c r="J35" s="93" t="s">
        <v>870</v>
      </c>
      <c r="K35" s="65" t="s">
        <v>876</v>
      </c>
      <c r="L35" s="57" t="s">
        <v>868</v>
      </c>
      <c r="M35" s="65" t="s">
        <v>857</v>
      </c>
      <c r="N35" s="65" t="s">
        <v>857</v>
      </c>
    </row>
    <row r="36" spans="1:14" ht="88.5" customHeight="1" x14ac:dyDescent="0.25">
      <c r="A36" s="110"/>
      <c r="B36" s="81" t="s">
        <v>794</v>
      </c>
      <c r="C36" s="52" t="s">
        <v>828</v>
      </c>
      <c r="D36" s="53">
        <v>0.5</v>
      </c>
      <c r="E36" s="53">
        <v>1</v>
      </c>
      <c r="F36" s="53">
        <v>0.5</v>
      </c>
      <c r="G36" s="53">
        <v>0.7</v>
      </c>
      <c r="H36" s="53">
        <v>1</v>
      </c>
      <c r="I36" s="78" t="e">
        <f>VLOOKUP(C36,'Ind. depurados'!C$44:Q$140,15,0)</f>
        <v>#N/A</v>
      </c>
      <c r="J36" s="93" t="s">
        <v>871</v>
      </c>
      <c r="K36" s="65" t="s">
        <v>876</v>
      </c>
      <c r="L36" s="57" t="s">
        <v>868</v>
      </c>
      <c r="M36" s="65" t="s">
        <v>857</v>
      </c>
      <c r="N36" s="65" t="s">
        <v>857</v>
      </c>
    </row>
    <row r="37" spans="1:14" ht="30" customHeight="1" x14ac:dyDescent="0.25">
      <c r="A37" s="60"/>
      <c r="B37" s="72"/>
      <c r="C37" s="73"/>
      <c r="D37" s="74"/>
      <c r="E37" s="74"/>
      <c r="F37" s="74"/>
      <c r="G37" s="74"/>
      <c r="H37" s="74"/>
      <c r="I37" s="59"/>
      <c r="J37" s="59"/>
      <c r="K37" s="59"/>
      <c r="L37" s="59"/>
      <c r="M37" s="59"/>
      <c r="N37" s="77"/>
    </row>
    <row r="38" spans="1:14" ht="30" customHeight="1" x14ac:dyDescent="0.25">
      <c r="A38" s="60"/>
      <c r="B38" s="72"/>
      <c r="C38" s="73"/>
      <c r="D38" s="74"/>
      <c r="E38" s="74"/>
      <c r="F38" s="74"/>
      <c r="G38" s="74"/>
      <c r="H38" s="74"/>
      <c r="I38" s="59"/>
      <c r="J38" s="59"/>
      <c r="K38" s="59"/>
      <c r="L38" s="59"/>
      <c r="M38" s="59"/>
      <c r="N38" s="59"/>
    </row>
    <row r="39" spans="1:14" ht="30" customHeight="1" x14ac:dyDescent="0.25">
      <c r="A39" s="60"/>
      <c r="B39" s="72"/>
      <c r="C39" s="73"/>
      <c r="D39" s="74"/>
      <c r="E39" s="74"/>
      <c r="F39" s="74"/>
      <c r="G39" s="74"/>
      <c r="H39" s="74"/>
    </row>
    <row r="40" spans="1:14" ht="30" customHeight="1" x14ac:dyDescent="0.25">
      <c r="A40" s="60"/>
      <c r="B40" s="72"/>
      <c r="C40" s="73"/>
      <c r="D40" s="74"/>
      <c r="E40" s="74"/>
      <c r="F40" s="74"/>
      <c r="G40" s="74"/>
      <c r="H40" s="74"/>
    </row>
    <row r="41" spans="1:14" ht="30" customHeight="1" x14ac:dyDescent="0.25">
      <c r="A41" s="60"/>
      <c r="B41" s="72"/>
      <c r="C41" s="73"/>
      <c r="D41" s="75"/>
      <c r="E41" s="75"/>
      <c r="F41" s="75"/>
      <c r="G41" s="75"/>
      <c r="H41" s="75"/>
    </row>
    <row r="42" spans="1:14" ht="30" customHeight="1" x14ac:dyDescent="0.25">
      <c r="A42" s="60"/>
      <c r="B42" s="72"/>
      <c r="C42" s="73"/>
      <c r="D42" s="74"/>
      <c r="E42" s="74"/>
      <c r="F42" s="74"/>
      <c r="G42" s="74"/>
      <c r="H42" s="74"/>
    </row>
    <row r="43" spans="1:14" ht="30" customHeight="1" x14ac:dyDescent="0.25">
      <c r="A43" s="60"/>
      <c r="B43" s="72"/>
      <c r="C43" s="73"/>
      <c r="D43" s="75"/>
      <c r="E43" s="75"/>
      <c r="F43" s="75"/>
      <c r="G43" s="75"/>
      <c r="H43" s="75"/>
    </row>
    <row r="44" spans="1:14" ht="30" customHeight="1" x14ac:dyDescent="0.25">
      <c r="A44" s="60"/>
      <c r="B44" s="72"/>
      <c r="C44" s="73"/>
      <c r="D44" s="75"/>
      <c r="E44" s="75"/>
      <c r="F44" s="75"/>
      <c r="G44" s="75"/>
      <c r="H44" s="75"/>
    </row>
    <row r="45" spans="1:14" ht="30" customHeight="1" x14ac:dyDescent="0.25">
      <c r="A45" s="60"/>
      <c r="B45" s="72"/>
      <c r="C45" s="73"/>
      <c r="D45" s="76"/>
      <c r="E45" s="76"/>
      <c r="F45" s="76"/>
      <c r="G45" s="76"/>
      <c r="H45" s="76"/>
    </row>
    <row r="46" spans="1:14" ht="30" customHeight="1" x14ac:dyDescent="0.25">
      <c r="A46" s="60"/>
      <c r="B46" s="72"/>
      <c r="C46" s="73"/>
      <c r="D46" s="76"/>
      <c r="E46" s="76"/>
      <c r="F46" s="76"/>
      <c r="G46" s="76"/>
      <c r="H46" s="76"/>
    </row>
    <row r="47" spans="1:14" ht="30" customHeight="1" x14ac:dyDescent="0.25">
      <c r="A47" s="60"/>
      <c r="B47" s="72"/>
      <c r="C47" s="73"/>
      <c r="D47" s="76"/>
      <c r="E47" s="76"/>
      <c r="F47" s="76"/>
      <c r="G47" s="76"/>
      <c r="H47" s="76"/>
    </row>
    <row r="48" spans="1:14" ht="30" customHeight="1" x14ac:dyDescent="0.25">
      <c r="A48" s="60"/>
      <c r="B48" s="72"/>
      <c r="C48" s="73"/>
      <c r="D48" s="76"/>
      <c r="E48" s="76"/>
      <c r="F48" s="76"/>
      <c r="G48" s="76"/>
      <c r="H48" s="76"/>
    </row>
  </sheetData>
  <mergeCells count="19">
    <mergeCell ref="A21:A23"/>
    <mergeCell ref="B21:B23"/>
    <mergeCell ref="B1:E5"/>
    <mergeCell ref="A7:H7"/>
    <mergeCell ref="J7:N7"/>
    <mergeCell ref="A8:H8"/>
    <mergeCell ref="J8:N8"/>
    <mergeCell ref="A11:A13"/>
    <mergeCell ref="B11:B13"/>
    <mergeCell ref="A14:N14"/>
    <mergeCell ref="A17:A20"/>
    <mergeCell ref="B17:B20"/>
    <mergeCell ref="A35:A36"/>
    <mergeCell ref="A24:A25"/>
    <mergeCell ref="B24:B25"/>
    <mergeCell ref="A27:N27"/>
    <mergeCell ref="A30:A31"/>
    <mergeCell ref="B30:B31"/>
    <mergeCell ref="A32:N32"/>
  </mergeCells>
  <pageMargins left="0.7" right="0.7" top="0.75" bottom="0.75" header="0.3" footer="0.3"/>
  <pageSetup paperSize="5" scale="36" fitToHeight="0" orientation="landscape" verticalDpi="4294967295"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'Ind. depurados'!$N$9:$N$20</xm:f>
          </x14:formula1>
          <xm:sqref>J7:N7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7"/>
  <sheetViews>
    <sheetView topLeftCell="J1" workbookViewId="0">
      <selection activeCell="P6" sqref="P6"/>
    </sheetView>
  </sheetViews>
  <sheetFormatPr baseColWidth="10" defaultRowHeight="15" x14ac:dyDescent="0.25"/>
  <cols>
    <col min="1" max="1" width="8.42578125" customWidth="1"/>
    <col min="2" max="2" width="4.28515625" style="6" customWidth="1"/>
    <col min="3" max="3" width="76.42578125" customWidth="1"/>
    <col min="4" max="4" width="8.5703125" customWidth="1"/>
    <col min="5" max="9" width="9.140625" customWidth="1"/>
    <col min="17" max="17" width="9.7109375" customWidth="1"/>
  </cols>
  <sheetData>
    <row r="1" spans="2:14" x14ac:dyDescent="0.25">
      <c r="C1" s="5" t="s">
        <v>20</v>
      </c>
      <c r="D1" s="5"/>
      <c r="E1" s="5"/>
      <c r="F1" s="5"/>
    </row>
    <row r="2" spans="2:14" ht="31.5" customHeight="1" x14ac:dyDescent="0.25">
      <c r="C2" s="3" t="s">
        <v>1</v>
      </c>
      <c r="D2" s="3"/>
      <c r="E2" s="3"/>
      <c r="F2" s="3"/>
    </row>
    <row r="3" spans="2:14" ht="31.5" customHeight="1" x14ac:dyDescent="0.25">
      <c r="B3" s="7"/>
      <c r="C3" s="3" t="s">
        <v>9</v>
      </c>
      <c r="D3" s="3"/>
      <c r="E3" s="3"/>
      <c r="F3" s="3"/>
    </row>
    <row r="4" spans="2:14" ht="31.5" customHeight="1" x14ac:dyDescent="0.25">
      <c r="B4" s="7"/>
      <c r="C4" s="3" t="s">
        <v>14</v>
      </c>
      <c r="D4" s="3"/>
      <c r="E4" s="3"/>
      <c r="F4" s="3"/>
    </row>
    <row r="5" spans="2:14" ht="31.5" customHeight="1" x14ac:dyDescent="0.25">
      <c r="B5" s="7"/>
      <c r="C5" s="3" t="s">
        <v>15</v>
      </c>
      <c r="D5" s="3"/>
      <c r="E5" s="3"/>
      <c r="F5" s="3"/>
    </row>
    <row r="6" spans="2:14" ht="31.5" customHeight="1" x14ac:dyDescent="0.25">
      <c r="B6" s="7"/>
      <c r="C6" s="3"/>
      <c r="D6" s="3"/>
      <c r="E6" s="3"/>
      <c r="F6" s="3"/>
    </row>
    <row r="7" spans="2:14" ht="31.5" customHeight="1" x14ac:dyDescent="0.25">
      <c r="B7" s="7"/>
      <c r="C7" s="3"/>
      <c r="D7" s="3"/>
      <c r="E7" s="3"/>
      <c r="F7" s="3"/>
    </row>
    <row r="8" spans="2:14" ht="31.5" customHeight="1" x14ac:dyDescent="0.25">
      <c r="B8" s="7"/>
      <c r="C8" s="3"/>
      <c r="D8" s="3"/>
      <c r="E8" s="3"/>
      <c r="F8" s="3"/>
    </row>
    <row r="9" spans="2:14" ht="31.5" customHeight="1" x14ac:dyDescent="0.25">
      <c r="B9" s="7"/>
      <c r="C9" s="5" t="s">
        <v>21</v>
      </c>
      <c r="D9" s="5"/>
      <c r="E9" s="5"/>
      <c r="F9" s="5"/>
      <c r="L9" s="34" t="s">
        <v>217</v>
      </c>
      <c r="N9" t="s">
        <v>839</v>
      </c>
    </row>
    <row r="10" spans="2:14" ht="18.75" customHeight="1" x14ac:dyDescent="0.25">
      <c r="B10" s="6" t="s">
        <v>730</v>
      </c>
      <c r="C10" s="4" t="s">
        <v>22</v>
      </c>
      <c r="D10" s="4"/>
      <c r="E10" s="4"/>
      <c r="F10" s="4"/>
      <c r="G10">
        <f t="shared" ref="G10:G40" si="0">COUNTIF(B$44:B$129,B10)</f>
        <v>4</v>
      </c>
      <c r="H10" t="s">
        <v>7</v>
      </c>
      <c r="L10" s="34" t="str">
        <f>CONCATENATE(H10,I10,J10,K10)</f>
        <v>MSPS</v>
      </c>
      <c r="N10" t="s">
        <v>840</v>
      </c>
    </row>
    <row r="11" spans="2:14" x14ac:dyDescent="0.25">
      <c r="B11" s="6" t="s">
        <v>731</v>
      </c>
      <c r="C11" s="4" t="s">
        <v>23</v>
      </c>
      <c r="D11" s="4"/>
      <c r="E11" s="4"/>
      <c r="F11" s="4"/>
      <c r="G11">
        <f t="shared" si="0"/>
        <v>3</v>
      </c>
      <c r="H11" t="s">
        <v>7</v>
      </c>
      <c r="I11" t="s">
        <v>758</v>
      </c>
      <c r="J11" t="s">
        <v>759</v>
      </c>
      <c r="K11" t="s">
        <v>760</v>
      </c>
      <c r="L11" s="34" t="str">
        <f>CONCATENATE(H11,I11,J11,K11)</f>
        <v>MSPS - SNS - INS - INVIMA</v>
      </c>
      <c r="N11" t="s">
        <v>841</v>
      </c>
    </row>
    <row r="12" spans="2:14" x14ac:dyDescent="0.25">
      <c r="B12" s="6" t="s">
        <v>729</v>
      </c>
      <c r="C12" s="4" t="s">
        <v>24</v>
      </c>
      <c r="D12" s="4"/>
      <c r="E12" s="4"/>
      <c r="F12" s="4"/>
      <c r="G12">
        <f t="shared" si="0"/>
        <v>5</v>
      </c>
      <c r="H12" t="s">
        <v>7</v>
      </c>
      <c r="L12" s="34" t="str">
        <f t="shared" ref="L12:L39" si="1">CONCATENATE(H12,I12,J12,K12)</f>
        <v>MSPS</v>
      </c>
      <c r="N12" t="s">
        <v>842</v>
      </c>
    </row>
    <row r="13" spans="2:14" x14ac:dyDescent="0.25">
      <c r="B13" s="6" t="s">
        <v>732</v>
      </c>
      <c r="C13" s="4" t="s">
        <v>25</v>
      </c>
      <c r="D13" s="4"/>
      <c r="E13" s="4"/>
      <c r="F13" s="4"/>
      <c r="G13">
        <f t="shared" si="0"/>
        <v>2</v>
      </c>
      <c r="H13" t="s">
        <v>7</v>
      </c>
      <c r="L13" s="34" t="str">
        <f t="shared" si="1"/>
        <v>MSPS</v>
      </c>
      <c r="N13" t="s">
        <v>843</v>
      </c>
    </row>
    <row r="14" spans="2:14" x14ac:dyDescent="0.25">
      <c r="B14" s="6" t="s">
        <v>733</v>
      </c>
      <c r="C14" s="4" t="s">
        <v>26</v>
      </c>
      <c r="D14" s="4"/>
      <c r="E14" s="4"/>
      <c r="F14" s="4"/>
      <c r="G14">
        <f t="shared" si="0"/>
        <v>2</v>
      </c>
      <c r="H14" t="s">
        <v>7</v>
      </c>
      <c r="I14" t="s">
        <v>761</v>
      </c>
      <c r="J14" t="s">
        <v>762</v>
      </c>
      <c r="K14" t="s">
        <v>763</v>
      </c>
      <c r="L14" s="34" t="str">
        <f t="shared" si="1"/>
        <v>MSPS - INC - SAG - SC</v>
      </c>
      <c r="N14" t="s">
        <v>844</v>
      </c>
    </row>
    <row r="15" spans="2:14" x14ac:dyDescent="0.25">
      <c r="B15" s="6" t="s">
        <v>734</v>
      </c>
      <c r="C15" s="4" t="s">
        <v>27</v>
      </c>
      <c r="D15" s="4"/>
      <c r="E15" s="4"/>
      <c r="F15" s="4"/>
      <c r="G15">
        <f t="shared" si="0"/>
        <v>0</v>
      </c>
      <c r="H15" t="s">
        <v>7</v>
      </c>
      <c r="L15" s="34" t="str">
        <f t="shared" si="1"/>
        <v>MSPS</v>
      </c>
      <c r="N15" t="s">
        <v>845</v>
      </c>
    </row>
    <row r="16" spans="2:14" ht="24" x14ac:dyDescent="0.25">
      <c r="B16" s="6" t="s">
        <v>735</v>
      </c>
      <c r="C16" s="4" t="s">
        <v>28</v>
      </c>
      <c r="D16" s="4"/>
      <c r="E16" s="4"/>
      <c r="F16" s="4"/>
      <c r="G16">
        <f t="shared" si="0"/>
        <v>2</v>
      </c>
      <c r="H16" t="s">
        <v>7</v>
      </c>
      <c r="I16" t="s">
        <v>759</v>
      </c>
      <c r="J16" t="s">
        <v>760</v>
      </c>
      <c r="L16" s="34" t="str">
        <f t="shared" si="1"/>
        <v>MSPS - INS - INVIMA</v>
      </c>
      <c r="N16" t="s">
        <v>846</v>
      </c>
    </row>
    <row r="17" spans="2:14" x14ac:dyDescent="0.25">
      <c r="B17" s="6" t="s">
        <v>736</v>
      </c>
      <c r="C17" s="4" t="s">
        <v>29</v>
      </c>
      <c r="D17" s="4"/>
      <c r="E17" s="4"/>
      <c r="F17" s="4"/>
      <c r="G17">
        <f t="shared" si="0"/>
        <v>2</v>
      </c>
      <c r="H17" t="s">
        <v>7</v>
      </c>
      <c r="L17" s="34" t="str">
        <f t="shared" si="1"/>
        <v>MSPS</v>
      </c>
      <c r="N17" t="s">
        <v>847</v>
      </c>
    </row>
    <row r="18" spans="2:14" x14ac:dyDescent="0.25">
      <c r="B18" s="6" t="s">
        <v>727</v>
      </c>
      <c r="C18" s="4" t="s">
        <v>30</v>
      </c>
      <c r="D18" s="4"/>
      <c r="E18" s="4"/>
      <c r="F18" s="4"/>
      <c r="G18">
        <f t="shared" si="0"/>
        <v>5</v>
      </c>
      <c r="H18" t="s">
        <v>7</v>
      </c>
      <c r="L18" s="34" t="str">
        <f t="shared" si="1"/>
        <v>MSPS</v>
      </c>
      <c r="N18" t="s">
        <v>848</v>
      </c>
    </row>
    <row r="19" spans="2:14" x14ac:dyDescent="0.25">
      <c r="B19" s="6" t="s">
        <v>728</v>
      </c>
      <c r="C19" s="4" t="s">
        <v>719</v>
      </c>
      <c r="D19" s="4"/>
      <c r="E19" s="4"/>
      <c r="F19" s="4"/>
      <c r="G19">
        <f t="shared" si="0"/>
        <v>10</v>
      </c>
      <c r="H19" t="s">
        <v>7</v>
      </c>
      <c r="L19" s="34" t="str">
        <f t="shared" si="1"/>
        <v>MSPS</v>
      </c>
      <c r="N19" t="s">
        <v>848</v>
      </c>
    </row>
    <row r="20" spans="2:14" ht="24" x14ac:dyDescent="0.25">
      <c r="B20" s="6" t="s">
        <v>737</v>
      </c>
      <c r="C20" s="4" t="s">
        <v>720</v>
      </c>
      <c r="D20" s="4"/>
      <c r="E20" s="4"/>
      <c r="F20" s="4"/>
      <c r="G20">
        <f t="shared" si="0"/>
        <v>11</v>
      </c>
      <c r="H20" t="s">
        <v>7</v>
      </c>
      <c r="I20" t="s">
        <v>759</v>
      </c>
      <c r="J20" t="s">
        <v>761</v>
      </c>
      <c r="L20" s="34" t="str">
        <f t="shared" si="1"/>
        <v>MSPS - INS - INC</v>
      </c>
      <c r="N20" t="s">
        <v>849</v>
      </c>
    </row>
    <row r="21" spans="2:14" ht="24" x14ac:dyDescent="0.25">
      <c r="B21" s="6" t="s">
        <v>738</v>
      </c>
      <c r="C21" s="4" t="s">
        <v>721</v>
      </c>
      <c r="D21" s="4"/>
      <c r="E21" s="4"/>
      <c r="F21" s="4"/>
      <c r="G21">
        <f t="shared" si="0"/>
        <v>1</v>
      </c>
      <c r="H21" t="s">
        <v>7</v>
      </c>
      <c r="I21" t="s">
        <v>759</v>
      </c>
      <c r="L21" s="34" t="str">
        <f t="shared" si="1"/>
        <v>MSPS - INS</v>
      </c>
    </row>
    <row r="22" spans="2:14" x14ac:dyDescent="0.25">
      <c r="B22" s="6" t="s">
        <v>739</v>
      </c>
      <c r="C22" s="4" t="s">
        <v>722</v>
      </c>
      <c r="D22" s="4"/>
      <c r="E22" s="4"/>
      <c r="F22" s="4"/>
      <c r="G22">
        <f t="shared" si="0"/>
        <v>3</v>
      </c>
      <c r="H22" t="s">
        <v>7</v>
      </c>
      <c r="L22" s="34" t="str">
        <f t="shared" si="1"/>
        <v>MSPS</v>
      </c>
    </row>
    <row r="23" spans="2:14" x14ac:dyDescent="0.25">
      <c r="B23" s="6" t="s">
        <v>740</v>
      </c>
      <c r="C23" s="4" t="s">
        <v>723</v>
      </c>
      <c r="D23" s="4"/>
      <c r="E23" s="4"/>
      <c r="F23" s="4"/>
      <c r="G23">
        <f t="shared" si="0"/>
        <v>3</v>
      </c>
      <c r="H23" t="s">
        <v>7</v>
      </c>
      <c r="I23" t="s">
        <v>760</v>
      </c>
      <c r="L23" s="34" t="str">
        <f t="shared" si="1"/>
        <v>MSPS - INVIMA</v>
      </c>
    </row>
    <row r="24" spans="2:14" x14ac:dyDescent="0.25">
      <c r="B24" s="6" t="s">
        <v>741</v>
      </c>
      <c r="C24" s="4" t="s">
        <v>724</v>
      </c>
      <c r="D24" s="4"/>
      <c r="E24" s="4"/>
      <c r="F24" s="4"/>
      <c r="G24">
        <f t="shared" si="0"/>
        <v>10</v>
      </c>
      <c r="H24" t="s">
        <v>7</v>
      </c>
      <c r="L24" s="34" t="str">
        <f t="shared" si="1"/>
        <v>MSPS</v>
      </c>
    </row>
    <row r="25" spans="2:14" ht="24" x14ac:dyDescent="0.25">
      <c r="B25" s="6" t="s">
        <v>742</v>
      </c>
      <c r="C25" s="4" t="s">
        <v>725</v>
      </c>
      <c r="D25" s="4"/>
      <c r="E25" s="4"/>
      <c r="F25" s="4" t="s">
        <v>17</v>
      </c>
      <c r="G25">
        <f t="shared" si="0"/>
        <v>0</v>
      </c>
      <c r="H25" t="s">
        <v>7</v>
      </c>
      <c r="L25" s="34" t="str">
        <f t="shared" si="1"/>
        <v>MSPS</v>
      </c>
    </row>
    <row r="26" spans="2:14" x14ac:dyDescent="0.25">
      <c r="B26" s="6" t="s">
        <v>743</v>
      </c>
      <c r="C26" s="4" t="s">
        <v>726</v>
      </c>
      <c r="D26" s="4"/>
      <c r="E26" s="4"/>
      <c r="F26" s="4" t="s">
        <v>17</v>
      </c>
      <c r="G26">
        <f t="shared" si="0"/>
        <v>8</v>
      </c>
      <c r="H26" t="s">
        <v>7</v>
      </c>
      <c r="L26" s="34" t="str">
        <f t="shared" si="1"/>
        <v>MSPS</v>
      </c>
    </row>
    <row r="27" spans="2:14" x14ac:dyDescent="0.25">
      <c r="B27" s="6" t="s">
        <v>744</v>
      </c>
      <c r="C27" s="4" t="s">
        <v>31</v>
      </c>
      <c r="D27" s="4"/>
      <c r="E27" s="4"/>
      <c r="F27" s="4" t="s">
        <v>17</v>
      </c>
      <c r="G27">
        <f t="shared" si="0"/>
        <v>2</v>
      </c>
      <c r="H27" t="s">
        <v>7</v>
      </c>
      <c r="I27" t="s">
        <v>758</v>
      </c>
      <c r="J27" t="s">
        <v>760</v>
      </c>
      <c r="K27" t="s">
        <v>759</v>
      </c>
      <c r="L27" s="34" t="str">
        <f t="shared" si="1"/>
        <v>MSPS - SNS - INVIMA - INS</v>
      </c>
    </row>
    <row r="28" spans="2:14" ht="24" x14ac:dyDescent="0.25">
      <c r="B28" s="6" t="s">
        <v>745</v>
      </c>
      <c r="C28" s="4" t="s">
        <v>32</v>
      </c>
      <c r="D28" s="4"/>
      <c r="E28" s="4"/>
      <c r="F28" s="4" t="s">
        <v>17</v>
      </c>
      <c r="G28">
        <f t="shared" si="0"/>
        <v>2</v>
      </c>
      <c r="H28" t="s">
        <v>7</v>
      </c>
      <c r="L28" s="34" t="str">
        <f t="shared" si="1"/>
        <v>MSPS</v>
      </c>
    </row>
    <row r="29" spans="2:14" x14ac:dyDescent="0.25">
      <c r="B29" s="6" t="s">
        <v>746</v>
      </c>
      <c r="C29" s="4" t="s">
        <v>33</v>
      </c>
      <c r="D29" s="4"/>
      <c r="E29" s="4"/>
      <c r="F29" s="4" t="s">
        <v>17</v>
      </c>
      <c r="G29">
        <f t="shared" si="0"/>
        <v>3</v>
      </c>
      <c r="H29" t="s">
        <v>7</v>
      </c>
      <c r="I29" t="s">
        <v>758</v>
      </c>
      <c r="L29" s="34" t="str">
        <f t="shared" si="1"/>
        <v>MSPS - SNS</v>
      </c>
    </row>
    <row r="30" spans="2:14" x14ac:dyDescent="0.25">
      <c r="B30" s="6" t="s">
        <v>747</v>
      </c>
      <c r="C30" s="4" t="s">
        <v>34</v>
      </c>
      <c r="D30" s="4"/>
      <c r="E30" s="4"/>
      <c r="F30" s="4" t="s">
        <v>17</v>
      </c>
      <c r="G30">
        <f t="shared" si="0"/>
        <v>1</v>
      </c>
      <c r="H30" t="s">
        <v>7</v>
      </c>
      <c r="I30" t="s">
        <v>758</v>
      </c>
      <c r="J30" t="s">
        <v>760</v>
      </c>
      <c r="K30" t="s">
        <v>759</v>
      </c>
      <c r="L30" s="34" t="str">
        <f t="shared" si="1"/>
        <v>MSPS - SNS - INVIMA - INS</v>
      </c>
    </row>
    <row r="31" spans="2:14" x14ac:dyDescent="0.25">
      <c r="B31" s="6" t="s">
        <v>748</v>
      </c>
      <c r="C31" s="4" t="s">
        <v>35</v>
      </c>
      <c r="D31" s="4"/>
      <c r="E31" s="4"/>
      <c r="F31" s="4" t="s">
        <v>17</v>
      </c>
      <c r="G31">
        <f t="shared" si="0"/>
        <v>1</v>
      </c>
      <c r="H31" t="s">
        <v>794</v>
      </c>
      <c r="L31" s="34" t="str">
        <f t="shared" si="1"/>
        <v>MSPS - CDFLA - INC - SAD - SC - INS - SNS - INVIMA - FPSFFNNC - FONPRECON</v>
      </c>
    </row>
    <row r="32" spans="2:14" x14ac:dyDescent="0.25">
      <c r="B32" s="6" t="s">
        <v>749</v>
      </c>
      <c r="C32" s="4" t="s">
        <v>36</v>
      </c>
      <c r="D32" s="4"/>
      <c r="E32" s="4"/>
      <c r="F32" s="4" t="s">
        <v>17</v>
      </c>
      <c r="G32">
        <f t="shared" si="0"/>
        <v>1</v>
      </c>
      <c r="H32" t="s">
        <v>7</v>
      </c>
      <c r="L32" s="34" t="str">
        <f t="shared" si="1"/>
        <v>MSPS</v>
      </c>
    </row>
    <row r="33" spans="1:21" x14ac:dyDescent="0.25">
      <c r="B33" s="6" t="s">
        <v>750</v>
      </c>
      <c r="C33" s="4" t="s">
        <v>37</v>
      </c>
      <c r="D33" s="4"/>
      <c r="E33" s="4"/>
      <c r="F33" s="4" t="s">
        <v>17</v>
      </c>
      <c r="G33">
        <f t="shared" si="0"/>
        <v>0</v>
      </c>
      <c r="H33" t="s">
        <v>7</v>
      </c>
      <c r="L33" s="34" t="str">
        <f t="shared" si="1"/>
        <v>MSPS</v>
      </c>
    </row>
    <row r="34" spans="1:21" x14ac:dyDescent="0.25">
      <c r="B34" s="6" t="s">
        <v>751</v>
      </c>
      <c r="C34" s="4" t="s">
        <v>38</v>
      </c>
      <c r="D34" s="4"/>
      <c r="E34" s="4"/>
      <c r="F34" s="4" t="s">
        <v>17</v>
      </c>
      <c r="G34">
        <f t="shared" si="0"/>
        <v>2</v>
      </c>
      <c r="H34" t="s">
        <v>7</v>
      </c>
      <c r="L34" s="34" t="str">
        <f t="shared" si="1"/>
        <v>MSPS</v>
      </c>
    </row>
    <row r="35" spans="1:21" x14ac:dyDescent="0.25">
      <c r="B35" s="6" t="s">
        <v>752</v>
      </c>
      <c r="C35" s="4" t="s">
        <v>39</v>
      </c>
      <c r="D35" s="4"/>
      <c r="E35" s="4"/>
      <c r="F35" s="4" t="s">
        <v>17</v>
      </c>
      <c r="G35">
        <f t="shared" si="0"/>
        <v>1</v>
      </c>
      <c r="H35" t="s">
        <v>7</v>
      </c>
      <c r="I35" t="s">
        <v>760</v>
      </c>
      <c r="L35" s="34" t="str">
        <f t="shared" si="1"/>
        <v>MSPS - INVIMA</v>
      </c>
    </row>
    <row r="36" spans="1:21" x14ac:dyDescent="0.25">
      <c r="B36" s="6" t="s">
        <v>753</v>
      </c>
      <c r="C36" s="4" t="s">
        <v>40</v>
      </c>
      <c r="D36" s="4"/>
      <c r="E36" s="4"/>
      <c r="F36" s="4"/>
      <c r="G36">
        <f t="shared" si="0"/>
        <v>0</v>
      </c>
      <c r="H36" t="s">
        <v>7</v>
      </c>
      <c r="L36" s="34" t="str">
        <f t="shared" si="1"/>
        <v>MSPS</v>
      </c>
    </row>
    <row r="37" spans="1:21" x14ac:dyDescent="0.25">
      <c r="B37" s="6" t="s">
        <v>754</v>
      </c>
      <c r="C37" s="4" t="s">
        <v>41</v>
      </c>
      <c r="D37" s="4"/>
      <c r="E37" s="4"/>
      <c r="F37" s="4"/>
      <c r="G37">
        <f t="shared" si="0"/>
        <v>0</v>
      </c>
      <c r="H37" t="s">
        <v>764</v>
      </c>
      <c r="L37" s="34" t="str">
        <f t="shared" si="1"/>
        <v>SNS - INVIMA</v>
      </c>
    </row>
    <row r="38" spans="1:21" x14ac:dyDescent="0.25">
      <c r="B38" s="6" t="s">
        <v>755</v>
      </c>
      <c r="C38" s="4" t="s">
        <v>42</v>
      </c>
      <c r="D38" s="4"/>
      <c r="E38" s="4"/>
      <c r="F38" s="4"/>
      <c r="G38">
        <f t="shared" si="0"/>
        <v>0</v>
      </c>
      <c r="H38" t="s">
        <v>7</v>
      </c>
      <c r="L38" s="34" t="str">
        <f t="shared" si="1"/>
        <v>MSPS</v>
      </c>
    </row>
    <row r="39" spans="1:21" x14ac:dyDescent="0.25">
      <c r="B39" s="6" t="s">
        <v>756</v>
      </c>
      <c r="C39" s="4" t="s">
        <v>43</v>
      </c>
      <c r="D39" s="4"/>
      <c r="E39" s="4"/>
      <c r="F39" s="4"/>
      <c r="G39">
        <f t="shared" si="0"/>
        <v>1</v>
      </c>
      <c r="H39" t="s">
        <v>765</v>
      </c>
      <c r="L39" s="34" t="str">
        <f t="shared" si="1"/>
        <v>MSPA</v>
      </c>
    </row>
    <row r="40" spans="1:21" x14ac:dyDescent="0.25">
      <c r="B40" s="6" t="s">
        <v>757</v>
      </c>
      <c r="G40">
        <f t="shared" si="0"/>
        <v>0</v>
      </c>
      <c r="L40" s="34"/>
    </row>
    <row r="42" spans="1:21" x14ac:dyDescent="0.25">
      <c r="C42">
        <v>1</v>
      </c>
      <c r="D42">
        <v>2</v>
      </c>
      <c r="E42">
        <v>3</v>
      </c>
      <c r="F42">
        <v>4</v>
      </c>
      <c r="G42">
        <v>5</v>
      </c>
      <c r="H42">
        <v>6</v>
      </c>
      <c r="I42">
        <v>7</v>
      </c>
      <c r="J42">
        <v>8</v>
      </c>
      <c r="K42">
        <v>9</v>
      </c>
      <c r="L42">
        <v>10</v>
      </c>
      <c r="M42">
        <v>11</v>
      </c>
      <c r="N42">
        <v>12</v>
      </c>
      <c r="O42">
        <v>13</v>
      </c>
      <c r="P42">
        <v>14</v>
      </c>
      <c r="Q42">
        <v>15</v>
      </c>
      <c r="R42">
        <v>16</v>
      </c>
      <c r="S42">
        <v>17</v>
      </c>
      <c r="T42">
        <v>18</v>
      </c>
    </row>
    <row r="43" spans="1:21" ht="34.5" thickBot="1" x14ac:dyDescent="0.3">
      <c r="A43" s="11" t="s">
        <v>221</v>
      </c>
      <c r="B43" s="23"/>
      <c r="C43" s="5" t="s">
        <v>222</v>
      </c>
      <c r="D43" s="10" t="s">
        <v>223</v>
      </c>
      <c r="E43" s="10" t="s">
        <v>224</v>
      </c>
      <c r="F43" s="10" t="s">
        <v>5</v>
      </c>
      <c r="G43" s="10">
        <v>2016</v>
      </c>
      <c r="H43" s="10">
        <v>2017</v>
      </c>
      <c r="I43" s="11">
        <v>2018</v>
      </c>
      <c r="J43" s="11" t="s">
        <v>225</v>
      </c>
      <c r="K43" s="11" t="s">
        <v>457</v>
      </c>
      <c r="L43" s="11" t="s">
        <v>2</v>
      </c>
      <c r="M43" s="11" t="s">
        <v>458</v>
      </c>
      <c r="N43" s="11" t="s">
        <v>459</v>
      </c>
      <c r="O43" s="11" t="s">
        <v>495</v>
      </c>
      <c r="P43" s="11" t="s">
        <v>472</v>
      </c>
      <c r="Q43" s="11" t="s">
        <v>221</v>
      </c>
      <c r="R43" s="44"/>
      <c r="S43" s="44"/>
      <c r="T43" s="44"/>
      <c r="U43" s="44"/>
    </row>
    <row r="44" spans="1:21" x14ac:dyDescent="0.25">
      <c r="A44" s="30" t="s">
        <v>278</v>
      </c>
      <c r="B44" s="29" t="s">
        <v>730</v>
      </c>
      <c r="C44" s="4" t="s">
        <v>279</v>
      </c>
      <c r="D44" s="13"/>
      <c r="E44" s="12">
        <v>0.95</v>
      </c>
      <c r="F44" s="12">
        <v>0.99</v>
      </c>
      <c r="G44" s="12">
        <v>0.97</v>
      </c>
      <c r="H44" s="12">
        <v>0.97499999999999998</v>
      </c>
      <c r="I44" s="12">
        <v>0.99</v>
      </c>
      <c r="J44" s="30" t="s">
        <v>280</v>
      </c>
      <c r="K44" s="30" t="s">
        <v>707</v>
      </c>
      <c r="L44" s="30" t="s">
        <v>433</v>
      </c>
      <c r="M44" s="30" t="s">
        <v>467</v>
      </c>
      <c r="N44" s="30" t="s">
        <v>462</v>
      </c>
      <c r="O44" s="30" t="s">
        <v>468</v>
      </c>
      <c r="P44" s="30" t="s">
        <v>483</v>
      </c>
      <c r="Q44" s="30" t="s">
        <v>278</v>
      </c>
    </row>
    <row r="45" spans="1:21" x14ac:dyDescent="0.25">
      <c r="A45" s="30" t="s">
        <v>283</v>
      </c>
      <c r="B45" s="29" t="s">
        <v>730</v>
      </c>
      <c r="C45" s="4" t="s">
        <v>6</v>
      </c>
      <c r="D45" s="13"/>
      <c r="E45" s="12">
        <v>0.96</v>
      </c>
      <c r="F45" s="12">
        <v>0.97</v>
      </c>
      <c r="G45" s="12">
        <v>0.96799999999999997</v>
      </c>
      <c r="H45" s="12">
        <v>0.96899999999999997</v>
      </c>
      <c r="I45" s="12">
        <v>0.97</v>
      </c>
      <c r="J45" s="30" t="s">
        <v>770</v>
      </c>
      <c r="K45" s="30" t="s">
        <v>707</v>
      </c>
      <c r="L45" s="30" t="s">
        <v>433</v>
      </c>
      <c r="M45" s="30" t="s">
        <v>465</v>
      </c>
      <c r="N45" s="30" t="s">
        <v>462</v>
      </c>
      <c r="O45" s="30" t="s">
        <v>463</v>
      </c>
      <c r="P45" s="30" t="s">
        <v>482</v>
      </c>
      <c r="Q45" s="30" t="s">
        <v>283</v>
      </c>
    </row>
    <row r="46" spans="1:21" x14ac:dyDescent="0.25">
      <c r="A46" s="30" t="s">
        <v>369</v>
      </c>
      <c r="B46" s="29" t="s">
        <v>730</v>
      </c>
      <c r="C46" s="4" t="s">
        <v>300</v>
      </c>
      <c r="D46" s="13"/>
      <c r="E46" s="4">
        <v>175000</v>
      </c>
      <c r="F46" s="4">
        <v>490000</v>
      </c>
      <c r="G46" s="4">
        <v>96666</v>
      </c>
      <c r="H46" s="4">
        <v>101666</v>
      </c>
      <c r="I46" s="4">
        <v>106668</v>
      </c>
      <c r="J46" s="30" t="s">
        <v>368</v>
      </c>
      <c r="K46" s="30" t="s">
        <v>715</v>
      </c>
      <c r="L46" s="30" t="s">
        <v>442</v>
      </c>
      <c r="M46" s="30" t="s">
        <v>618</v>
      </c>
      <c r="N46" s="30" t="s">
        <v>619</v>
      </c>
      <c r="O46" s="30" t="s">
        <v>617</v>
      </c>
      <c r="P46" s="30" t="s">
        <v>620</v>
      </c>
      <c r="Q46" s="30" t="s">
        <v>369</v>
      </c>
    </row>
    <row r="47" spans="1:21" ht="24" x14ac:dyDescent="0.25">
      <c r="A47" s="30" t="s">
        <v>382</v>
      </c>
      <c r="B47" s="29" t="s">
        <v>730</v>
      </c>
      <c r="C47" s="4" t="s">
        <v>274</v>
      </c>
      <c r="D47" s="13"/>
      <c r="E47" s="12">
        <v>0.95</v>
      </c>
      <c r="F47" s="12">
        <v>1</v>
      </c>
      <c r="G47" s="12">
        <v>1</v>
      </c>
      <c r="H47" s="12">
        <v>1</v>
      </c>
      <c r="I47" s="12">
        <v>1</v>
      </c>
      <c r="J47" s="30" t="s">
        <v>771</v>
      </c>
      <c r="K47" s="30" t="s">
        <v>705</v>
      </c>
      <c r="L47" s="30" t="s">
        <v>435</v>
      </c>
      <c r="M47" s="30" t="s">
        <v>646</v>
      </c>
      <c r="N47" s="30" t="s">
        <v>647</v>
      </c>
      <c r="O47" s="30" t="s">
        <v>645</v>
      </c>
      <c r="P47" s="30" t="s">
        <v>648</v>
      </c>
      <c r="Q47" s="30" t="s">
        <v>382</v>
      </c>
    </row>
    <row r="48" spans="1:21" ht="24" x14ac:dyDescent="0.25">
      <c r="A48" s="30" t="s">
        <v>414</v>
      </c>
      <c r="B48" s="29" t="s">
        <v>728</v>
      </c>
      <c r="C48" s="4" t="s">
        <v>227</v>
      </c>
      <c r="D48" s="13"/>
      <c r="E48" s="12">
        <v>0.4</v>
      </c>
      <c r="F48" s="12">
        <v>1</v>
      </c>
      <c r="G48" s="12">
        <v>0.8</v>
      </c>
      <c r="H48" s="12">
        <v>1</v>
      </c>
      <c r="I48" s="12">
        <v>1</v>
      </c>
      <c r="J48" s="30" t="s">
        <v>413</v>
      </c>
      <c r="K48" s="30" t="s">
        <v>701</v>
      </c>
      <c r="L48" s="30" t="s">
        <v>449</v>
      </c>
      <c r="M48" s="30" t="s">
        <v>683</v>
      </c>
      <c r="N48" s="30" t="s">
        <v>684</v>
      </c>
      <c r="O48" s="30" t="s">
        <v>682</v>
      </c>
      <c r="P48" s="30" t="s">
        <v>685</v>
      </c>
      <c r="Q48" s="30" t="s">
        <v>414</v>
      </c>
    </row>
    <row r="49" spans="1:17" ht="36" x14ac:dyDescent="0.25">
      <c r="A49" s="30" t="s">
        <v>416</v>
      </c>
      <c r="B49" s="29" t="s">
        <v>728</v>
      </c>
      <c r="C49" s="4" t="s">
        <v>228</v>
      </c>
      <c r="D49" s="13"/>
      <c r="E49" s="12">
        <v>0.4</v>
      </c>
      <c r="F49" s="12">
        <v>1</v>
      </c>
      <c r="G49" s="12">
        <v>0.8</v>
      </c>
      <c r="H49" s="12">
        <v>1</v>
      </c>
      <c r="I49" s="12">
        <v>1</v>
      </c>
      <c r="J49" s="30" t="s">
        <v>415</v>
      </c>
      <c r="K49" s="30" t="s">
        <v>715</v>
      </c>
      <c r="L49" s="30" t="s">
        <v>442</v>
      </c>
      <c r="M49" s="30" t="s">
        <v>686</v>
      </c>
      <c r="N49" s="30" t="s">
        <v>687</v>
      </c>
      <c r="O49" s="30" t="s">
        <v>415</v>
      </c>
      <c r="P49" s="30" t="s">
        <v>688</v>
      </c>
      <c r="Q49" s="30" t="s">
        <v>416</v>
      </c>
    </row>
    <row r="50" spans="1:17" ht="24" x14ac:dyDescent="0.25">
      <c r="A50" s="30" t="s">
        <v>412</v>
      </c>
      <c r="B50" s="29" t="s">
        <v>728</v>
      </c>
      <c r="C50" s="4" t="s">
        <v>243</v>
      </c>
      <c r="D50" s="13"/>
      <c r="E50" s="31">
        <v>0</v>
      </c>
      <c r="F50" s="31">
        <v>10</v>
      </c>
      <c r="G50" s="31">
        <v>10</v>
      </c>
      <c r="H50" s="31">
        <v>10</v>
      </c>
      <c r="I50" s="31">
        <v>10</v>
      </c>
      <c r="J50" s="30" t="s">
        <v>411</v>
      </c>
      <c r="K50" s="30" t="s">
        <v>705</v>
      </c>
      <c r="L50" s="30" t="s">
        <v>434</v>
      </c>
      <c r="M50" s="30" t="s">
        <v>679</v>
      </c>
      <c r="N50" s="30" t="s">
        <v>680</v>
      </c>
      <c r="O50" s="30" t="s">
        <v>678</v>
      </c>
      <c r="P50" s="30" t="s">
        <v>681</v>
      </c>
      <c r="Q50" s="30" t="s">
        <v>412</v>
      </c>
    </row>
    <row r="51" spans="1:17" x14ac:dyDescent="0.25">
      <c r="A51" s="30" t="s">
        <v>424</v>
      </c>
      <c r="B51" s="29" t="s">
        <v>728</v>
      </c>
      <c r="C51" s="4" t="s">
        <v>427</v>
      </c>
      <c r="D51" s="13"/>
      <c r="E51" s="4"/>
      <c r="F51" s="4"/>
      <c r="G51" s="4"/>
      <c r="H51" s="4"/>
      <c r="I51" s="4"/>
      <c r="J51" s="30"/>
      <c r="K51" s="30" t="e">
        <v>#N/A</v>
      </c>
      <c r="L51" s="30"/>
      <c r="M51" s="30"/>
      <c r="N51" s="30"/>
      <c r="O51" s="30"/>
      <c r="P51" s="30"/>
      <c r="Q51" s="30" t="s">
        <v>424</v>
      </c>
    </row>
    <row r="52" spans="1:17" x14ac:dyDescent="0.25">
      <c r="A52" s="30" t="s">
        <v>316</v>
      </c>
      <c r="B52" s="29" t="s">
        <v>728</v>
      </c>
      <c r="C52" s="4" t="s">
        <v>257</v>
      </c>
      <c r="D52" s="13"/>
      <c r="E52" s="22">
        <v>12</v>
      </c>
      <c r="F52" s="22">
        <v>5</v>
      </c>
      <c r="G52" s="22">
        <v>9</v>
      </c>
      <c r="H52" s="22">
        <v>7</v>
      </c>
      <c r="I52" s="22">
        <v>5</v>
      </c>
      <c r="J52" s="30" t="s">
        <v>772</v>
      </c>
      <c r="K52" s="30" t="s">
        <v>705</v>
      </c>
      <c r="L52" s="30" t="s">
        <v>436</v>
      </c>
      <c r="M52" s="30" t="s">
        <v>506</v>
      </c>
      <c r="N52" s="30" t="s">
        <v>507</v>
      </c>
      <c r="O52" s="30" t="s">
        <v>773</v>
      </c>
      <c r="P52" s="30" t="s">
        <v>508</v>
      </c>
      <c r="Q52" s="30" t="s">
        <v>316</v>
      </c>
    </row>
    <row r="53" spans="1:17" x14ac:dyDescent="0.25">
      <c r="A53" s="30" t="s">
        <v>418</v>
      </c>
      <c r="B53" s="29" t="s">
        <v>728</v>
      </c>
      <c r="C53" s="4" t="s">
        <v>262</v>
      </c>
      <c r="D53" s="13"/>
      <c r="E53" s="12">
        <v>1600</v>
      </c>
      <c r="F53" s="12">
        <v>1600</v>
      </c>
      <c r="G53" s="12">
        <v>1600</v>
      </c>
      <c r="H53" s="12">
        <v>1600</v>
      </c>
      <c r="I53" s="12">
        <v>1600</v>
      </c>
      <c r="J53" s="30" t="s">
        <v>417</v>
      </c>
      <c r="K53" s="30" t="s">
        <v>715</v>
      </c>
      <c r="L53" s="30" t="s">
        <v>450</v>
      </c>
      <c r="M53" s="30" t="s">
        <v>690</v>
      </c>
      <c r="N53" s="30" t="s">
        <v>691</v>
      </c>
      <c r="O53" s="30" t="s">
        <v>689</v>
      </c>
      <c r="P53" s="30"/>
      <c r="Q53" s="30" t="s">
        <v>418</v>
      </c>
    </row>
    <row r="54" spans="1:17" x14ac:dyDescent="0.25">
      <c r="A54" s="30" t="s">
        <v>354</v>
      </c>
      <c r="B54" s="29" t="s">
        <v>728</v>
      </c>
      <c r="C54" s="4" t="s">
        <v>291</v>
      </c>
      <c r="D54" s="13"/>
      <c r="E54" s="4">
        <v>21.3</v>
      </c>
      <c r="F54" s="4">
        <v>14.5</v>
      </c>
      <c r="G54" s="4">
        <v>15.49</v>
      </c>
      <c r="H54" s="4">
        <v>14.99</v>
      </c>
      <c r="I54" s="4">
        <v>14.5</v>
      </c>
      <c r="J54" s="30" t="s">
        <v>774</v>
      </c>
      <c r="K54" s="30" t="s">
        <v>705</v>
      </c>
      <c r="L54" s="30" t="s">
        <v>435</v>
      </c>
      <c r="M54" s="30" t="s">
        <v>587</v>
      </c>
      <c r="N54" s="30" t="s">
        <v>588</v>
      </c>
      <c r="O54" s="30" t="s">
        <v>586</v>
      </c>
      <c r="P54" s="30" t="s">
        <v>589</v>
      </c>
      <c r="Q54" s="30" t="s">
        <v>354</v>
      </c>
    </row>
    <row r="55" spans="1:17" x14ac:dyDescent="0.25">
      <c r="A55" s="30" t="s">
        <v>397</v>
      </c>
      <c r="B55" s="29" t="s">
        <v>728</v>
      </c>
      <c r="C55" s="4" t="s">
        <v>292</v>
      </c>
      <c r="D55" s="13"/>
      <c r="E55" s="4">
        <v>21.3</v>
      </c>
      <c r="F55" s="4">
        <v>17.7</v>
      </c>
      <c r="G55" s="4">
        <v>18.899999999999999</v>
      </c>
      <c r="H55" s="4">
        <v>18.3</v>
      </c>
      <c r="I55" s="4">
        <v>17.7</v>
      </c>
      <c r="J55" s="30" t="s">
        <v>767</v>
      </c>
      <c r="K55" s="30" t="s">
        <v>705</v>
      </c>
      <c r="L55" s="30" t="s">
        <v>435</v>
      </c>
      <c r="M55" s="30" t="s">
        <v>587</v>
      </c>
      <c r="N55" s="30" t="s">
        <v>588</v>
      </c>
      <c r="O55" s="30" t="s">
        <v>667</v>
      </c>
      <c r="P55" s="30" t="s">
        <v>589</v>
      </c>
      <c r="Q55" s="30" t="s">
        <v>397</v>
      </c>
    </row>
    <row r="56" spans="1:17" x14ac:dyDescent="0.25">
      <c r="A56" s="30" t="s">
        <v>398</v>
      </c>
      <c r="B56" s="29" t="s">
        <v>728</v>
      </c>
      <c r="C56" s="4" t="s">
        <v>293</v>
      </c>
      <c r="D56" s="13"/>
      <c r="E56" s="4">
        <v>24.79</v>
      </c>
      <c r="F56" s="4">
        <v>18.5</v>
      </c>
      <c r="G56" s="4">
        <v>20.39</v>
      </c>
      <c r="H56" s="4">
        <v>19.29</v>
      </c>
      <c r="I56" s="4">
        <v>18.5</v>
      </c>
      <c r="J56" s="30" t="s">
        <v>767</v>
      </c>
      <c r="K56" s="30" t="s">
        <v>705</v>
      </c>
      <c r="L56" s="30" t="s">
        <v>435</v>
      </c>
      <c r="M56" s="30" t="s">
        <v>587</v>
      </c>
      <c r="N56" s="30" t="s">
        <v>588</v>
      </c>
      <c r="O56" s="30" t="s">
        <v>667</v>
      </c>
      <c r="P56" s="30" t="s">
        <v>589</v>
      </c>
      <c r="Q56" s="30" t="s">
        <v>398</v>
      </c>
    </row>
    <row r="57" spans="1:17" x14ac:dyDescent="0.25">
      <c r="A57" s="30" t="s">
        <v>409</v>
      </c>
      <c r="B57" s="29" t="s">
        <v>728</v>
      </c>
      <c r="C57" s="4" t="s">
        <v>294</v>
      </c>
      <c r="D57" s="13"/>
      <c r="E57" s="4">
        <v>20.5</v>
      </c>
      <c r="F57" s="4">
        <v>16.899999999999999</v>
      </c>
      <c r="G57" s="4">
        <v>18.100000000000001</v>
      </c>
      <c r="H57" s="4">
        <v>17.5</v>
      </c>
      <c r="I57" s="4">
        <v>16.899999999999999</v>
      </c>
      <c r="J57" s="30" t="s">
        <v>768</v>
      </c>
      <c r="K57" s="30" t="s">
        <v>705</v>
      </c>
      <c r="L57" s="30" t="s">
        <v>435</v>
      </c>
      <c r="M57" s="30" t="s">
        <v>587</v>
      </c>
      <c r="N57" s="30" t="s">
        <v>588</v>
      </c>
      <c r="O57" s="30" t="s">
        <v>667</v>
      </c>
      <c r="P57" s="30" t="s">
        <v>589</v>
      </c>
      <c r="Q57" s="30" t="s">
        <v>409</v>
      </c>
    </row>
    <row r="58" spans="1:17" ht="24" x14ac:dyDescent="0.25">
      <c r="A58" s="30" t="s">
        <v>315</v>
      </c>
      <c r="B58" s="29" t="s">
        <v>731</v>
      </c>
      <c r="C58" s="4" t="s">
        <v>241</v>
      </c>
      <c r="D58" s="13"/>
      <c r="E58" s="31">
        <v>3.9</v>
      </c>
      <c r="F58" s="31">
        <v>3</v>
      </c>
      <c r="G58" s="31">
        <v>3.3</v>
      </c>
      <c r="H58" s="31">
        <v>3.1</v>
      </c>
      <c r="I58" s="31">
        <v>3</v>
      </c>
      <c r="J58" s="30" t="s">
        <v>314</v>
      </c>
      <c r="K58" s="30" t="s">
        <v>712</v>
      </c>
      <c r="L58" s="30" t="s">
        <v>432</v>
      </c>
      <c r="M58" s="30" t="s">
        <v>503</v>
      </c>
      <c r="N58" s="30" t="s">
        <v>504</v>
      </c>
      <c r="O58" s="30" t="s">
        <v>502</v>
      </c>
      <c r="P58" s="30" t="s">
        <v>505</v>
      </c>
      <c r="Q58" s="30" t="s">
        <v>315</v>
      </c>
    </row>
    <row r="59" spans="1:17" ht="24" x14ac:dyDescent="0.25">
      <c r="A59" s="30" t="s">
        <v>313</v>
      </c>
      <c r="B59" s="29" t="s">
        <v>731</v>
      </c>
      <c r="C59" s="4" t="s">
        <v>250</v>
      </c>
      <c r="D59" s="13"/>
      <c r="E59" s="22">
        <v>32.6</v>
      </c>
      <c r="F59" s="22">
        <v>20</v>
      </c>
      <c r="G59" s="22">
        <v>27</v>
      </c>
      <c r="H59" s="22">
        <v>24</v>
      </c>
      <c r="I59" s="22">
        <v>20</v>
      </c>
      <c r="J59" s="30" t="s">
        <v>698</v>
      </c>
      <c r="K59" s="30" t="s">
        <v>712</v>
      </c>
      <c r="L59" s="30" t="s">
        <v>432</v>
      </c>
      <c r="M59" s="30" t="s">
        <v>499</v>
      </c>
      <c r="N59" s="30" t="s">
        <v>500</v>
      </c>
      <c r="O59" s="30" t="s">
        <v>697</v>
      </c>
      <c r="P59" s="30" t="s">
        <v>501</v>
      </c>
      <c r="Q59" s="30" t="s">
        <v>313</v>
      </c>
    </row>
    <row r="60" spans="1:17" x14ac:dyDescent="0.25">
      <c r="A60" s="30" t="s">
        <v>258</v>
      </c>
      <c r="B60" s="29" t="s">
        <v>731</v>
      </c>
      <c r="C60" s="4" t="s">
        <v>259</v>
      </c>
      <c r="D60" s="13"/>
      <c r="E60" s="12">
        <v>0.46</v>
      </c>
      <c r="F60" s="12">
        <v>0.6</v>
      </c>
      <c r="G60" s="12">
        <v>0.56000000000000005</v>
      </c>
      <c r="H60" s="12">
        <v>0.57999999999999996</v>
      </c>
      <c r="I60" s="12">
        <v>0.6</v>
      </c>
      <c r="J60" s="30" t="s">
        <v>260</v>
      </c>
      <c r="K60" s="30" t="s">
        <v>712</v>
      </c>
      <c r="L60" s="30" t="s">
        <v>432</v>
      </c>
      <c r="M60" s="30" t="s">
        <v>464</v>
      </c>
      <c r="N60" s="30" t="s">
        <v>460</v>
      </c>
      <c r="O60" s="30" t="s">
        <v>466</v>
      </c>
      <c r="P60" s="30" t="s">
        <v>460</v>
      </c>
      <c r="Q60" s="30" t="s">
        <v>258</v>
      </c>
    </row>
    <row r="61" spans="1:17" ht="24" x14ac:dyDescent="0.25">
      <c r="A61" s="30" t="s">
        <v>318</v>
      </c>
      <c r="B61" s="29" t="s">
        <v>729</v>
      </c>
      <c r="C61" s="4" t="s">
        <v>229</v>
      </c>
      <c r="D61" s="13"/>
      <c r="E61" s="33">
        <v>0.28999999999999998</v>
      </c>
      <c r="F61" s="33">
        <v>1</v>
      </c>
      <c r="G61" s="33">
        <v>0.65100000000000002</v>
      </c>
      <c r="H61" s="33">
        <v>0.88100000000000001</v>
      </c>
      <c r="I61" s="33">
        <v>1</v>
      </c>
      <c r="J61" s="30" t="s">
        <v>317</v>
      </c>
      <c r="K61" s="30" t="s">
        <v>704</v>
      </c>
      <c r="L61" s="30" t="s">
        <v>453</v>
      </c>
      <c r="M61" s="30" t="s">
        <v>510</v>
      </c>
      <c r="N61" s="30" t="s">
        <v>511</v>
      </c>
      <c r="O61" s="30" t="s">
        <v>509</v>
      </c>
      <c r="P61" s="30" t="s">
        <v>512</v>
      </c>
      <c r="Q61" s="30" t="s">
        <v>318</v>
      </c>
    </row>
    <row r="62" spans="1:17" x14ac:dyDescent="0.25">
      <c r="A62" s="30" t="s">
        <v>337</v>
      </c>
      <c r="B62" s="29" t="s">
        <v>729</v>
      </c>
      <c r="C62" s="4" t="s">
        <v>245</v>
      </c>
      <c r="D62" s="13"/>
      <c r="E62" s="13">
        <v>12</v>
      </c>
      <c r="F62" s="13">
        <v>30</v>
      </c>
      <c r="G62" s="13">
        <v>7</v>
      </c>
      <c r="H62" s="13">
        <v>7</v>
      </c>
      <c r="I62" s="13">
        <v>4</v>
      </c>
      <c r="J62" s="30" t="s">
        <v>336</v>
      </c>
      <c r="K62" s="30" t="s">
        <v>712</v>
      </c>
      <c r="L62" s="30" t="s">
        <v>432</v>
      </c>
      <c r="M62" s="30" t="s">
        <v>547</v>
      </c>
      <c r="N62" s="30" t="s">
        <v>548</v>
      </c>
      <c r="O62" s="30" t="s">
        <v>546</v>
      </c>
      <c r="P62" s="30" t="s">
        <v>549</v>
      </c>
      <c r="Q62" s="30" t="s">
        <v>337</v>
      </c>
    </row>
    <row r="63" spans="1:17" ht="24" x14ac:dyDescent="0.25">
      <c r="A63" s="30" t="s">
        <v>404</v>
      </c>
      <c r="B63" s="29" t="s">
        <v>729</v>
      </c>
      <c r="C63" s="4" t="s">
        <v>248</v>
      </c>
      <c r="D63" s="13"/>
      <c r="E63" s="32">
        <v>0.56799999999999995</v>
      </c>
      <c r="F63" s="32">
        <v>1</v>
      </c>
      <c r="G63" s="32">
        <v>0.65100000000000002</v>
      </c>
      <c r="H63" s="32">
        <v>0.88100000000000001</v>
      </c>
      <c r="I63" s="32">
        <v>1</v>
      </c>
      <c r="J63" s="30" t="s">
        <v>403</v>
      </c>
      <c r="K63" s="30" t="s">
        <v>704</v>
      </c>
      <c r="L63" s="30" t="s">
        <v>453</v>
      </c>
      <c r="M63" s="30" t="s">
        <v>510</v>
      </c>
      <c r="N63" s="30" t="s">
        <v>7</v>
      </c>
      <c r="O63" s="30" t="s">
        <v>673</v>
      </c>
      <c r="P63" s="30" t="s">
        <v>672</v>
      </c>
      <c r="Q63" s="30" t="s">
        <v>404</v>
      </c>
    </row>
    <row r="64" spans="1:17" ht="24" x14ac:dyDescent="0.25">
      <c r="A64" s="30" t="s">
        <v>424</v>
      </c>
      <c r="B64" s="29" t="s">
        <v>766</v>
      </c>
      <c r="C64" s="4" t="s">
        <v>430</v>
      </c>
      <c r="D64" s="13"/>
      <c r="E64" s="4"/>
      <c r="F64" s="4"/>
      <c r="G64" s="4"/>
      <c r="H64" s="4"/>
      <c r="I64" s="4"/>
      <c r="J64" s="30"/>
      <c r="K64" s="30" t="e">
        <v>#N/A</v>
      </c>
      <c r="L64" s="30"/>
      <c r="M64" s="30"/>
      <c r="N64" s="30"/>
      <c r="O64" s="30"/>
      <c r="P64" s="30"/>
      <c r="Q64" s="30" t="s">
        <v>424</v>
      </c>
    </row>
    <row r="65" spans="1:17" x14ac:dyDescent="0.25">
      <c r="A65" s="30" t="s">
        <v>340</v>
      </c>
      <c r="B65" s="29" t="s">
        <v>729</v>
      </c>
      <c r="C65" s="4" t="s">
        <v>289</v>
      </c>
      <c r="D65" s="13"/>
      <c r="E65" s="4">
        <v>40</v>
      </c>
      <c r="F65" s="4">
        <v>150</v>
      </c>
      <c r="G65" s="4">
        <v>40</v>
      </c>
      <c r="H65" s="4">
        <v>40</v>
      </c>
      <c r="I65" s="4">
        <v>30</v>
      </c>
      <c r="J65" s="30" t="s">
        <v>339</v>
      </c>
      <c r="K65" s="30" t="s">
        <v>705</v>
      </c>
      <c r="L65" s="30" t="s">
        <v>438</v>
      </c>
      <c r="M65" s="30" t="s">
        <v>554</v>
      </c>
      <c r="N65" s="30" t="s">
        <v>555</v>
      </c>
      <c r="O65" s="30" t="s">
        <v>553</v>
      </c>
      <c r="P65" s="30" t="s">
        <v>556</v>
      </c>
      <c r="Q65" s="30" t="s">
        <v>340</v>
      </c>
    </row>
    <row r="66" spans="1:17" x14ac:dyDescent="0.25">
      <c r="A66" s="30" t="s">
        <v>424</v>
      </c>
      <c r="B66" s="29" t="s">
        <v>732</v>
      </c>
      <c r="C66" s="4" t="s">
        <v>428</v>
      </c>
      <c r="D66" s="13"/>
      <c r="E66" s="4"/>
      <c r="F66" s="4"/>
      <c r="G66" s="4"/>
      <c r="H66" s="4"/>
      <c r="I66" s="4"/>
      <c r="J66" s="30"/>
      <c r="K66" s="30" t="e">
        <v>#N/A</v>
      </c>
      <c r="L66" s="30"/>
      <c r="M66" s="30"/>
      <c r="N66" s="30"/>
      <c r="O66" s="30"/>
      <c r="P66" s="30"/>
      <c r="Q66" s="30" t="s">
        <v>424</v>
      </c>
    </row>
    <row r="67" spans="1:17" ht="24" x14ac:dyDescent="0.25">
      <c r="A67" s="30" t="s">
        <v>338</v>
      </c>
      <c r="B67" s="29" t="s">
        <v>732</v>
      </c>
      <c r="C67" s="4" t="s">
        <v>287</v>
      </c>
      <c r="D67" s="13"/>
      <c r="E67" s="31">
        <v>7</v>
      </c>
      <c r="F67" s="31">
        <v>37</v>
      </c>
      <c r="G67" s="31">
        <v>9</v>
      </c>
      <c r="H67" s="31">
        <v>10</v>
      </c>
      <c r="I67" s="31">
        <v>11</v>
      </c>
      <c r="J67" s="30" t="s">
        <v>775</v>
      </c>
      <c r="K67" s="30" t="s">
        <v>704</v>
      </c>
      <c r="L67" s="30" t="s">
        <v>452</v>
      </c>
      <c r="M67" s="30" t="s">
        <v>551</v>
      </c>
      <c r="N67" s="30" t="s">
        <v>552</v>
      </c>
      <c r="O67" s="30" t="s">
        <v>550</v>
      </c>
      <c r="P67" s="30" t="s">
        <v>776</v>
      </c>
      <c r="Q67" s="30" t="s">
        <v>338</v>
      </c>
    </row>
    <row r="68" spans="1:17" ht="24" x14ac:dyDescent="0.25">
      <c r="A68" s="30" t="s">
        <v>320</v>
      </c>
      <c r="B68" s="29" t="s">
        <v>733</v>
      </c>
      <c r="C68" s="4" t="s">
        <v>246</v>
      </c>
      <c r="D68" s="13"/>
      <c r="E68" s="13">
        <v>0</v>
      </c>
      <c r="F68" s="13">
        <v>955</v>
      </c>
      <c r="G68" s="13">
        <v>315</v>
      </c>
      <c r="H68" s="13">
        <v>315</v>
      </c>
      <c r="I68" s="13">
        <v>325</v>
      </c>
      <c r="J68" s="30" t="s">
        <v>319</v>
      </c>
      <c r="K68" s="30" t="s">
        <v>704</v>
      </c>
      <c r="L68" s="30" t="s">
        <v>452</v>
      </c>
      <c r="M68" s="30" t="s">
        <v>514</v>
      </c>
      <c r="N68" s="30" t="s">
        <v>515</v>
      </c>
      <c r="O68" s="30" t="s">
        <v>513</v>
      </c>
      <c r="P68" s="30" t="s">
        <v>516</v>
      </c>
      <c r="Q68" s="30" t="s">
        <v>320</v>
      </c>
    </row>
    <row r="69" spans="1:17" ht="24" x14ac:dyDescent="0.25">
      <c r="A69" s="30" t="s">
        <v>312</v>
      </c>
      <c r="B69" s="29" t="s">
        <v>733</v>
      </c>
      <c r="C69" s="4" t="s">
        <v>284</v>
      </c>
      <c r="D69" s="13"/>
      <c r="E69" s="12">
        <v>0.3448</v>
      </c>
      <c r="F69" s="12">
        <v>0.43099999999999999</v>
      </c>
      <c r="G69" s="12">
        <v>0.41399999999999998</v>
      </c>
      <c r="H69" s="12">
        <v>0.42199999999999999</v>
      </c>
      <c r="I69" s="12">
        <v>0.43099999999999999</v>
      </c>
      <c r="J69" s="30" t="s">
        <v>777</v>
      </c>
      <c r="K69" s="30" t="s">
        <v>705</v>
      </c>
      <c r="L69" s="30" t="s">
        <v>452</v>
      </c>
      <c r="M69" s="30" t="s">
        <v>496</v>
      </c>
      <c r="N69" s="30" t="s">
        <v>497</v>
      </c>
      <c r="O69" s="30" t="s">
        <v>494</v>
      </c>
      <c r="P69" s="30" t="s">
        <v>498</v>
      </c>
      <c r="Q69" s="30" t="s">
        <v>312</v>
      </c>
    </row>
    <row r="70" spans="1:17" ht="24" x14ac:dyDescent="0.25">
      <c r="A70" s="30" t="s">
        <v>424</v>
      </c>
      <c r="B70" s="29" t="s">
        <v>735</v>
      </c>
      <c r="C70" s="4" t="s">
        <v>429</v>
      </c>
      <c r="D70" s="13"/>
      <c r="E70" s="4"/>
      <c r="F70" s="4"/>
      <c r="G70" s="4"/>
      <c r="H70" s="4"/>
      <c r="I70" s="4"/>
      <c r="J70" s="30"/>
      <c r="K70" s="30" t="e">
        <v>#N/A</v>
      </c>
      <c r="L70" s="30"/>
      <c r="M70" s="30"/>
      <c r="N70" s="30"/>
      <c r="O70" s="30"/>
      <c r="P70" s="30"/>
      <c r="Q70" s="30" t="s">
        <v>424</v>
      </c>
    </row>
    <row r="71" spans="1:17" x14ac:dyDescent="0.25">
      <c r="A71" s="30" t="s">
        <v>323</v>
      </c>
      <c r="B71" s="29" t="s">
        <v>735</v>
      </c>
      <c r="C71" s="4" t="s">
        <v>277</v>
      </c>
      <c r="D71" s="13"/>
      <c r="E71" s="12">
        <v>0.4</v>
      </c>
      <c r="F71" s="12">
        <v>0.5</v>
      </c>
      <c r="G71" s="12">
        <v>0.48</v>
      </c>
      <c r="H71" s="12">
        <v>0.49</v>
      </c>
      <c r="I71" s="12">
        <v>0.5</v>
      </c>
      <c r="J71" s="30" t="s">
        <v>778</v>
      </c>
      <c r="K71" s="30" t="s">
        <v>705</v>
      </c>
      <c r="L71" s="30" t="s">
        <v>436</v>
      </c>
      <c r="M71" s="30" t="s">
        <v>522</v>
      </c>
      <c r="N71" s="30" t="s">
        <v>523</v>
      </c>
      <c r="O71" s="30" t="s">
        <v>521</v>
      </c>
      <c r="P71" s="30" t="s">
        <v>524</v>
      </c>
      <c r="Q71" s="30" t="s">
        <v>323</v>
      </c>
    </row>
    <row r="72" spans="1:17" x14ac:dyDescent="0.25">
      <c r="A72" s="30" t="s">
        <v>424</v>
      </c>
      <c r="B72" s="29" t="s">
        <v>736</v>
      </c>
      <c r="C72" s="4" t="s">
        <v>426</v>
      </c>
      <c r="D72" s="13"/>
      <c r="E72" s="4"/>
      <c r="F72" s="4"/>
      <c r="G72" s="4"/>
      <c r="H72" s="4"/>
      <c r="I72" s="4"/>
      <c r="J72" s="30"/>
      <c r="K72" s="30" t="e">
        <v>#N/A</v>
      </c>
      <c r="L72" s="30"/>
      <c r="M72" s="30"/>
      <c r="N72" s="30"/>
      <c r="O72" s="30"/>
      <c r="P72" s="30"/>
      <c r="Q72" s="30" t="s">
        <v>424</v>
      </c>
    </row>
    <row r="73" spans="1:17" x14ac:dyDescent="0.25">
      <c r="A73" s="30" t="s">
        <v>352</v>
      </c>
      <c r="B73" s="29" t="s">
        <v>736</v>
      </c>
      <c r="C73" s="4" t="s">
        <v>8</v>
      </c>
      <c r="D73" s="13"/>
      <c r="E73" s="12">
        <v>0.21</v>
      </c>
      <c r="F73" s="12">
        <v>0.24</v>
      </c>
      <c r="G73" s="12">
        <v>0.23</v>
      </c>
      <c r="H73" s="12">
        <v>0.23</v>
      </c>
      <c r="I73" s="12">
        <v>0.24</v>
      </c>
      <c r="J73" s="30" t="s">
        <v>779</v>
      </c>
      <c r="K73" s="30" t="s">
        <v>705</v>
      </c>
      <c r="L73" s="30" t="s">
        <v>440</v>
      </c>
      <c r="M73" s="30" t="s">
        <v>579</v>
      </c>
      <c r="N73" s="30" t="s">
        <v>580</v>
      </c>
      <c r="O73" s="30" t="s">
        <v>578</v>
      </c>
      <c r="P73" s="30" t="s">
        <v>581</v>
      </c>
      <c r="Q73" s="30" t="s">
        <v>352</v>
      </c>
    </row>
    <row r="74" spans="1:17" ht="24" x14ac:dyDescent="0.25">
      <c r="A74" s="30" t="s">
        <v>422</v>
      </c>
      <c r="B74" s="29" t="s">
        <v>727</v>
      </c>
      <c r="C74" s="4" t="s">
        <v>431</v>
      </c>
      <c r="D74" s="13"/>
      <c r="E74" s="12">
        <v>0.03</v>
      </c>
      <c r="F74" s="12">
        <v>1</v>
      </c>
      <c r="G74" s="12">
        <v>0.5</v>
      </c>
      <c r="H74" s="12">
        <v>1</v>
      </c>
      <c r="I74" s="12">
        <v>1</v>
      </c>
      <c r="J74" s="30" t="s">
        <v>421</v>
      </c>
      <c r="K74" s="30" t="s">
        <v>701</v>
      </c>
      <c r="L74" s="30" t="s">
        <v>448</v>
      </c>
      <c r="M74" s="30" t="s">
        <v>683</v>
      </c>
      <c r="N74" s="30" t="s">
        <v>696</v>
      </c>
      <c r="O74" s="30" t="s">
        <v>695</v>
      </c>
      <c r="P74" s="30" t="s">
        <v>685</v>
      </c>
      <c r="Q74" s="30" t="s">
        <v>422</v>
      </c>
    </row>
    <row r="75" spans="1:17" ht="24" x14ac:dyDescent="0.25">
      <c r="A75" s="30" t="s">
        <v>424</v>
      </c>
      <c r="B75" s="29" t="s">
        <v>727</v>
      </c>
      <c r="C75" s="4" t="s">
        <v>230</v>
      </c>
      <c r="D75" s="13"/>
      <c r="E75" s="33">
        <v>0</v>
      </c>
      <c r="F75" s="33">
        <v>1</v>
      </c>
      <c r="G75" s="33">
        <v>0.2</v>
      </c>
      <c r="H75" s="33">
        <v>0.6</v>
      </c>
      <c r="I75" s="33">
        <v>1</v>
      </c>
      <c r="J75" s="30"/>
      <c r="K75" s="30" t="s">
        <v>715</v>
      </c>
      <c r="L75" s="30" t="s">
        <v>442</v>
      </c>
      <c r="M75" s="30"/>
      <c r="N75" s="30"/>
      <c r="O75" s="30"/>
      <c r="P75" s="30"/>
      <c r="Q75" s="30" t="s">
        <v>424</v>
      </c>
    </row>
    <row r="76" spans="1:17" x14ac:dyDescent="0.25">
      <c r="A76" s="30" t="s">
        <v>424</v>
      </c>
      <c r="B76" s="29" t="s">
        <v>727</v>
      </c>
      <c r="C76" s="4" t="s">
        <v>425</v>
      </c>
      <c r="D76" s="13"/>
      <c r="E76" s="12"/>
      <c r="F76" s="12"/>
      <c r="G76" s="12"/>
      <c r="H76" s="12"/>
      <c r="I76" s="12"/>
      <c r="J76" s="30"/>
      <c r="K76" s="30" t="e">
        <v>#N/A</v>
      </c>
      <c r="L76" s="30"/>
      <c r="M76" s="30"/>
      <c r="N76" s="30"/>
      <c r="O76" s="30"/>
      <c r="P76" s="30"/>
      <c r="Q76" s="30" t="s">
        <v>424</v>
      </c>
    </row>
    <row r="77" spans="1:17" ht="36" x14ac:dyDescent="0.25">
      <c r="A77" s="30" t="s">
        <v>424</v>
      </c>
      <c r="B77" s="29" t="s">
        <v>727</v>
      </c>
      <c r="C77" s="4" t="s">
        <v>264</v>
      </c>
      <c r="D77" s="13"/>
      <c r="E77" s="12">
        <v>0</v>
      </c>
      <c r="F77" s="12">
        <v>0.37</v>
      </c>
      <c r="G77" s="12">
        <v>0.03</v>
      </c>
      <c r="H77" s="12">
        <v>0.2</v>
      </c>
      <c r="I77" s="12">
        <v>0.37</v>
      </c>
      <c r="J77" s="30"/>
      <c r="K77" s="30" t="s">
        <v>715</v>
      </c>
      <c r="L77" s="30" t="s">
        <v>451</v>
      </c>
      <c r="M77" s="30"/>
      <c r="N77" s="30"/>
      <c r="O77" s="30"/>
      <c r="P77" s="30"/>
      <c r="Q77" s="30" t="s">
        <v>424</v>
      </c>
    </row>
    <row r="78" spans="1:17" ht="24" x14ac:dyDescent="0.25">
      <c r="A78" s="30" t="s">
        <v>424</v>
      </c>
      <c r="B78" s="29" t="s">
        <v>727</v>
      </c>
      <c r="C78" s="4" t="s">
        <v>286</v>
      </c>
      <c r="D78" s="13"/>
      <c r="E78" s="12"/>
      <c r="F78" s="12"/>
      <c r="G78" s="12"/>
      <c r="H78" s="12"/>
      <c r="I78" s="12"/>
      <c r="J78" s="30"/>
      <c r="K78" s="30" t="s">
        <v>715</v>
      </c>
      <c r="L78" s="30" t="s">
        <v>442</v>
      </c>
      <c r="M78" s="30"/>
      <c r="N78" s="30"/>
      <c r="O78" s="30"/>
      <c r="P78" s="30"/>
      <c r="Q78" s="30" t="s">
        <v>424</v>
      </c>
    </row>
    <row r="79" spans="1:17" ht="36" x14ac:dyDescent="0.25">
      <c r="A79" s="30" t="s">
        <v>302</v>
      </c>
      <c r="B79" s="29" t="s">
        <v>737</v>
      </c>
      <c r="C79" s="4" t="s">
        <v>239</v>
      </c>
      <c r="D79" s="13"/>
      <c r="E79" s="4">
        <v>2</v>
      </c>
      <c r="F79" s="4">
        <v>13</v>
      </c>
      <c r="G79" s="4">
        <v>3</v>
      </c>
      <c r="H79" s="4">
        <v>4</v>
      </c>
      <c r="I79" s="4">
        <v>4</v>
      </c>
      <c r="J79" s="30" t="s">
        <v>303</v>
      </c>
      <c r="K79" s="30" t="s">
        <v>705</v>
      </c>
      <c r="L79" s="30" t="s">
        <v>434</v>
      </c>
      <c r="M79" s="30" t="s">
        <v>479</v>
      </c>
      <c r="N79" s="30" t="s">
        <v>480</v>
      </c>
      <c r="O79" s="30" t="s">
        <v>478</v>
      </c>
      <c r="P79" s="30" t="s">
        <v>481</v>
      </c>
      <c r="Q79" s="30" t="s">
        <v>302</v>
      </c>
    </row>
    <row r="80" spans="1:17" x14ac:dyDescent="0.25">
      <c r="A80" s="30" t="s">
        <v>372</v>
      </c>
      <c r="B80" s="29" t="s">
        <v>737</v>
      </c>
      <c r="C80" s="4" t="s">
        <v>249</v>
      </c>
      <c r="D80" s="13"/>
      <c r="E80" s="4">
        <v>0</v>
      </c>
      <c r="F80" s="4">
        <v>4</v>
      </c>
      <c r="G80" s="4">
        <v>1</v>
      </c>
      <c r="H80" s="4">
        <v>1</v>
      </c>
      <c r="I80" s="4">
        <v>2</v>
      </c>
      <c r="J80" s="30" t="s">
        <v>780</v>
      </c>
      <c r="K80" s="30" t="s">
        <v>705</v>
      </c>
      <c r="L80" s="30" t="s">
        <v>434</v>
      </c>
      <c r="M80" s="30" t="s">
        <v>625</v>
      </c>
      <c r="N80" s="30" t="s">
        <v>626</v>
      </c>
      <c r="O80" s="30" t="s">
        <v>624</v>
      </c>
      <c r="P80" s="30"/>
      <c r="Q80" s="30" t="s">
        <v>372</v>
      </c>
    </row>
    <row r="81" spans="1:17" ht="24" x14ac:dyDescent="0.25">
      <c r="A81" s="30" t="s">
        <v>307</v>
      </c>
      <c r="B81" s="29" t="s">
        <v>737</v>
      </c>
      <c r="C81" s="4" t="s">
        <v>251</v>
      </c>
      <c r="D81" s="13"/>
      <c r="E81" s="4">
        <v>0</v>
      </c>
      <c r="F81" s="4">
        <v>55</v>
      </c>
      <c r="G81" s="4">
        <v>18</v>
      </c>
      <c r="H81" s="4">
        <v>18</v>
      </c>
      <c r="I81" s="4">
        <v>19</v>
      </c>
      <c r="J81" s="30" t="s">
        <v>306</v>
      </c>
      <c r="K81" s="30" t="s">
        <v>705</v>
      </c>
      <c r="L81" s="30" t="s">
        <v>436</v>
      </c>
      <c r="M81" s="30" t="s">
        <v>488</v>
      </c>
      <c r="N81" s="30" t="s">
        <v>480</v>
      </c>
      <c r="O81" s="30" t="s">
        <v>487</v>
      </c>
      <c r="P81" s="30" t="s">
        <v>489</v>
      </c>
      <c r="Q81" s="30" t="s">
        <v>307</v>
      </c>
    </row>
    <row r="82" spans="1:17" x14ac:dyDescent="0.25">
      <c r="A82" s="30" t="s">
        <v>325</v>
      </c>
      <c r="B82" s="29" t="s">
        <v>737</v>
      </c>
      <c r="C82" s="4" t="s">
        <v>12</v>
      </c>
      <c r="D82" s="13"/>
      <c r="E82" s="12">
        <v>0.66800000000000004</v>
      </c>
      <c r="F82" s="12">
        <v>0.72</v>
      </c>
      <c r="G82" s="12">
        <v>0.71</v>
      </c>
      <c r="H82" s="12">
        <v>0.72</v>
      </c>
      <c r="I82" s="12">
        <v>0.72</v>
      </c>
      <c r="J82" s="30" t="s">
        <v>324</v>
      </c>
      <c r="K82" s="30" t="s">
        <v>705</v>
      </c>
      <c r="L82" s="30" t="s">
        <v>436</v>
      </c>
      <c r="M82" s="30" t="s">
        <v>526</v>
      </c>
      <c r="N82" s="30" t="s">
        <v>523</v>
      </c>
      <c r="O82" s="30" t="s">
        <v>525</v>
      </c>
      <c r="P82" s="30" t="s">
        <v>527</v>
      </c>
      <c r="Q82" s="30" t="s">
        <v>325</v>
      </c>
    </row>
    <row r="83" spans="1:17" ht="24" x14ac:dyDescent="0.25">
      <c r="A83" s="30" t="s">
        <v>322</v>
      </c>
      <c r="B83" s="29" t="s">
        <v>737</v>
      </c>
      <c r="C83" s="4" t="s">
        <v>267</v>
      </c>
      <c r="D83" s="13"/>
      <c r="E83" s="12">
        <v>0.68400000000000005</v>
      </c>
      <c r="F83" s="12">
        <v>0.75</v>
      </c>
      <c r="G83" s="12">
        <v>0.71699999999999997</v>
      </c>
      <c r="H83" s="12">
        <v>0.73399999999999999</v>
      </c>
      <c r="I83" s="12">
        <v>0.75</v>
      </c>
      <c r="J83" s="30" t="s">
        <v>321</v>
      </c>
      <c r="K83" s="30" t="s">
        <v>705</v>
      </c>
      <c r="L83" s="30" t="s">
        <v>436</v>
      </c>
      <c r="M83" s="30" t="s">
        <v>518</v>
      </c>
      <c r="N83" s="30" t="s">
        <v>519</v>
      </c>
      <c r="O83" s="30" t="s">
        <v>517</v>
      </c>
      <c r="P83" s="30" t="s">
        <v>520</v>
      </c>
      <c r="Q83" s="30" t="s">
        <v>322</v>
      </c>
    </row>
    <row r="84" spans="1:17" ht="24" x14ac:dyDescent="0.25">
      <c r="A84" s="30" t="s">
        <v>386</v>
      </c>
      <c r="B84" s="29" t="s">
        <v>737</v>
      </c>
      <c r="C84" s="4" t="s">
        <v>461</v>
      </c>
      <c r="D84" s="13"/>
      <c r="E84" s="12">
        <v>0.155</v>
      </c>
      <c r="F84" s="12">
        <v>0.65</v>
      </c>
      <c r="G84" s="12">
        <v>0.53</v>
      </c>
      <c r="H84" s="12">
        <v>0.59</v>
      </c>
      <c r="I84" s="12">
        <v>0.65</v>
      </c>
      <c r="J84" s="30" t="s">
        <v>385</v>
      </c>
      <c r="K84" s="30" t="e">
        <v>#N/A</v>
      </c>
      <c r="L84" s="30"/>
      <c r="M84" s="30" t="s">
        <v>654</v>
      </c>
      <c r="N84" s="30" t="s">
        <v>655</v>
      </c>
      <c r="O84" s="30" t="s">
        <v>653</v>
      </c>
      <c r="P84" s="30"/>
      <c r="Q84" s="30" t="s">
        <v>386</v>
      </c>
    </row>
    <row r="85" spans="1:17" ht="36" x14ac:dyDescent="0.25">
      <c r="A85" s="30" t="s">
        <v>375</v>
      </c>
      <c r="B85" s="29" t="s">
        <v>737</v>
      </c>
      <c r="C85" s="4" t="s">
        <v>276</v>
      </c>
      <c r="D85" s="13"/>
      <c r="E85" s="12">
        <v>0</v>
      </c>
      <c r="F85" s="12">
        <v>1</v>
      </c>
      <c r="G85" s="12">
        <v>1</v>
      </c>
      <c r="H85" s="12">
        <v>1</v>
      </c>
      <c r="I85" s="12">
        <v>1</v>
      </c>
      <c r="J85" s="30" t="s">
        <v>374</v>
      </c>
      <c r="K85" s="30" t="s">
        <v>705</v>
      </c>
      <c r="L85" s="30" t="s">
        <v>438</v>
      </c>
      <c r="M85" s="30" t="s">
        <v>631</v>
      </c>
      <c r="N85" s="30" t="s">
        <v>632</v>
      </c>
      <c r="O85" s="30" t="s">
        <v>630</v>
      </c>
      <c r="P85" s="30" t="s">
        <v>633</v>
      </c>
      <c r="Q85" s="30" t="s">
        <v>375</v>
      </c>
    </row>
    <row r="86" spans="1:17" x14ac:dyDescent="0.25">
      <c r="A86" s="30" t="s">
        <v>387</v>
      </c>
      <c r="B86" s="29" t="s">
        <v>737</v>
      </c>
      <c r="C86" s="4" t="s">
        <v>388</v>
      </c>
      <c r="D86" s="13"/>
      <c r="E86" s="12">
        <v>0.48</v>
      </c>
      <c r="F86" s="12">
        <v>0.6</v>
      </c>
      <c r="G86" s="12">
        <v>0.52</v>
      </c>
      <c r="H86" s="12">
        <v>0.56000000000000005</v>
      </c>
      <c r="I86" s="12">
        <v>0.6</v>
      </c>
      <c r="J86" s="30" t="s">
        <v>389</v>
      </c>
      <c r="K86" s="30" t="e">
        <v>#N/A</v>
      </c>
      <c r="L86" s="30"/>
      <c r="M86" s="30" t="s">
        <v>656</v>
      </c>
      <c r="N86" s="30" t="s">
        <v>655</v>
      </c>
      <c r="O86" s="30" t="s">
        <v>389</v>
      </c>
      <c r="P86" s="30"/>
      <c r="Q86" s="30" t="s">
        <v>387</v>
      </c>
    </row>
    <row r="87" spans="1:17" x14ac:dyDescent="0.25">
      <c r="A87" s="30" t="s">
        <v>362</v>
      </c>
      <c r="B87" s="29" t="s">
        <v>737</v>
      </c>
      <c r="C87" s="4" t="s">
        <v>298</v>
      </c>
      <c r="D87" s="13"/>
      <c r="E87" s="4">
        <v>3.5</v>
      </c>
      <c r="F87" s="4">
        <v>3.1</v>
      </c>
      <c r="G87" s="4">
        <v>3.1</v>
      </c>
      <c r="H87" s="4">
        <v>3.1</v>
      </c>
      <c r="I87" s="4">
        <v>3.1</v>
      </c>
      <c r="J87" s="30" t="s">
        <v>769</v>
      </c>
      <c r="K87" s="30" t="s">
        <v>705</v>
      </c>
      <c r="L87" s="30" t="s">
        <v>441</v>
      </c>
      <c r="M87" s="30" t="s">
        <v>603</v>
      </c>
      <c r="N87" s="30" t="s">
        <v>604</v>
      </c>
      <c r="O87" s="30" t="s">
        <v>528</v>
      </c>
      <c r="P87" s="30" t="s">
        <v>605</v>
      </c>
      <c r="Q87" s="30" t="s">
        <v>362</v>
      </c>
    </row>
    <row r="88" spans="1:17" x14ac:dyDescent="0.25">
      <c r="A88" s="30" t="s">
        <v>361</v>
      </c>
      <c r="B88" s="29" t="s">
        <v>737</v>
      </c>
      <c r="C88" s="4" t="s">
        <v>299</v>
      </c>
      <c r="D88" s="13"/>
      <c r="E88" s="4">
        <v>16.100000000000001</v>
      </c>
      <c r="F88" s="4">
        <v>12.6</v>
      </c>
      <c r="G88" s="4">
        <v>14.3</v>
      </c>
      <c r="H88" s="4">
        <v>13.5</v>
      </c>
      <c r="I88" s="4">
        <v>12.6</v>
      </c>
      <c r="J88" s="30" t="s">
        <v>360</v>
      </c>
      <c r="K88" s="30" t="s">
        <v>705</v>
      </c>
      <c r="L88" s="30" t="s">
        <v>441</v>
      </c>
      <c r="M88" s="30" t="s">
        <v>600</v>
      </c>
      <c r="N88" s="30" t="s">
        <v>601</v>
      </c>
      <c r="O88" s="30" t="s">
        <v>528</v>
      </c>
      <c r="P88" s="30" t="s">
        <v>602</v>
      </c>
      <c r="Q88" s="30" t="s">
        <v>361</v>
      </c>
    </row>
    <row r="89" spans="1:17" ht="24" x14ac:dyDescent="0.25">
      <c r="A89" s="30" t="s">
        <v>353</v>
      </c>
      <c r="B89" s="29" t="s">
        <v>737</v>
      </c>
      <c r="C89" s="4" t="s">
        <v>219</v>
      </c>
      <c r="D89" s="13"/>
      <c r="E89" s="4">
        <v>221</v>
      </c>
      <c r="F89" s="4">
        <v>192</v>
      </c>
      <c r="G89" s="4">
        <v>200.65</v>
      </c>
      <c r="H89" s="4">
        <v>199.3</v>
      </c>
      <c r="I89" s="4">
        <v>192</v>
      </c>
      <c r="J89" s="30" t="s">
        <v>781</v>
      </c>
      <c r="K89" s="30" t="s">
        <v>705</v>
      </c>
      <c r="L89" s="30" t="s">
        <v>436</v>
      </c>
      <c r="M89" s="30" t="s">
        <v>583</v>
      </c>
      <c r="N89" s="30" t="s">
        <v>584</v>
      </c>
      <c r="O89" s="30" t="s">
        <v>582</v>
      </c>
      <c r="P89" s="30" t="s">
        <v>585</v>
      </c>
      <c r="Q89" s="30" t="s">
        <v>353</v>
      </c>
    </row>
    <row r="90" spans="1:17" x14ac:dyDescent="0.25">
      <c r="A90" s="30" t="s">
        <v>371</v>
      </c>
      <c r="B90" s="29" t="s">
        <v>738</v>
      </c>
      <c r="C90" s="4" t="s">
        <v>233</v>
      </c>
      <c r="D90" s="13"/>
      <c r="E90" s="12">
        <v>1102</v>
      </c>
      <c r="F90" s="12">
        <v>1100</v>
      </c>
      <c r="G90" s="12">
        <v>1100</v>
      </c>
      <c r="H90" s="12">
        <v>1100</v>
      </c>
      <c r="I90" s="12">
        <v>1100</v>
      </c>
      <c r="J90" s="30" t="s">
        <v>370</v>
      </c>
      <c r="K90" s="30" t="s">
        <v>705</v>
      </c>
      <c r="L90" s="30" t="s">
        <v>434</v>
      </c>
      <c r="M90" s="30" t="s">
        <v>622</v>
      </c>
      <c r="N90" s="30" t="s">
        <v>623</v>
      </c>
      <c r="O90" s="30" t="s">
        <v>621</v>
      </c>
      <c r="P90" s="30"/>
      <c r="Q90" s="30" t="s">
        <v>371</v>
      </c>
    </row>
    <row r="91" spans="1:17" ht="24" x14ac:dyDescent="0.25">
      <c r="A91" s="30" t="s">
        <v>364</v>
      </c>
      <c r="B91" s="29" t="s">
        <v>739</v>
      </c>
      <c r="C91" s="4" t="s">
        <v>253</v>
      </c>
      <c r="D91" s="13"/>
      <c r="E91" s="4">
        <v>8</v>
      </c>
      <c r="F91" s="4">
        <v>32</v>
      </c>
      <c r="G91" s="4">
        <v>8</v>
      </c>
      <c r="H91" s="4">
        <v>8</v>
      </c>
      <c r="I91" s="4">
        <v>8</v>
      </c>
      <c r="J91" s="30" t="s">
        <v>782</v>
      </c>
      <c r="K91" s="30" t="s">
        <v>705</v>
      </c>
      <c r="L91" s="30" t="s">
        <v>437</v>
      </c>
      <c r="M91" s="30" t="s">
        <v>609</v>
      </c>
      <c r="N91" s="30" t="s">
        <v>7</v>
      </c>
      <c r="O91" s="30" t="s">
        <v>608</v>
      </c>
      <c r="P91" s="30" t="s">
        <v>610</v>
      </c>
      <c r="Q91" s="30" t="s">
        <v>364</v>
      </c>
    </row>
    <row r="92" spans="1:17" x14ac:dyDescent="0.25">
      <c r="A92" s="30" t="s">
        <v>365</v>
      </c>
      <c r="B92" s="29" t="s">
        <v>739</v>
      </c>
      <c r="C92" s="4" t="s">
        <v>254</v>
      </c>
      <c r="D92" s="13"/>
      <c r="E92" s="4">
        <v>0</v>
      </c>
      <c r="F92" s="4">
        <v>32</v>
      </c>
      <c r="G92" s="4">
        <v>8</v>
      </c>
      <c r="H92" s="4">
        <v>12</v>
      </c>
      <c r="I92" s="4">
        <v>12</v>
      </c>
      <c r="J92" s="30" t="s">
        <v>783</v>
      </c>
      <c r="K92" s="30" t="s">
        <v>705</v>
      </c>
      <c r="L92" s="30" t="s">
        <v>437</v>
      </c>
      <c r="M92" s="30" t="s">
        <v>612</v>
      </c>
      <c r="N92" s="30" t="s">
        <v>7</v>
      </c>
      <c r="O92" s="30" t="s">
        <v>611</v>
      </c>
      <c r="P92" s="30" t="s">
        <v>613</v>
      </c>
      <c r="Q92" s="30" t="s">
        <v>365</v>
      </c>
    </row>
    <row r="93" spans="1:17" ht="24" x14ac:dyDescent="0.25">
      <c r="A93" s="30" t="s">
        <v>367</v>
      </c>
      <c r="B93" s="29" t="s">
        <v>739</v>
      </c>
      <c r="C93" s="4" t="s">
        <v>255</v>
      </c>
      <c r="D93" s="13"/>
      <c r="E93" s="4">
        <v>0</v>
      </c>
      <c r="F93" s="4">
        <v>64</v>
      </c>
      <c r="G93" s="4">
        <v>14</v>
      </c>
      <c r="H93" s="4">
        <v>25</v>
      </c>
      <c r="I93" s="4">
        <v>25</v>
      </c>
      <c r="J93" s="30" t="s">
        <v>366</v>
      </c>
      <c r="K93" s="30" t="s">
        <v>705</v>
      </c>
      <c r="L93" s="30" t="s">
        <v>437</v>
      </c>
      <c r="M93" s="30" t="s">
        <v>615</v>
      </c>
      <c r="N93" s="30" t="s">
        <v>7</v>
      </c>
      <c r="O93" s="30" t="s">
        <v>614</v>
      </c>
      <c r="P93" s="30" t="s">
        <v>616</v>
      </c>
      <c r="Q93" s="30" t="s">
        <v>367</v>
      </c>
    </row>
    <row r="94" spans="1:17" x14ac:dyDescent="0.25">
      <c r="A94" s="30" t="s">
        <v>394</v>
      </c>
      <c r="B94" s="29" t="s">
        <v>740</v>
      </c>
      <c r="C94" s="4" t="s">
        <v>231</v>
      </c>
      <c r="D94" s="13"/>
      <c r="E94" s="31">
        <v>2</v>
      </c>
      <c r="F94" s="31">
        <v>5</v>
      </c>
      <c r="G94" s="31">
        <v>4</v>
      </c>
      <c r="H94" s="31">
        <v>4</v>
      </c>
      <c r="I94" s="31">
        <v>5</v>
      </c>
      <c r="J94" s="30" t="s">
        <v>393</v>
      </c>
      <c r="K94" s="30" t="s">
        <v>705</v>
      </c>
      <c r="L94" s="30" t="s">
        <v>434</v>
      </c>
      <c r="M94" s="30" t="s">
        <v>662</v>
      </c>
      <c r="N94" s="30" t="s">
        <v>7</v>
      </c>
      <c r="O94" s="30" t="s">
        <v>661</v>
      </c>
      <c r="P94" s="30" t="s">
        <v>663</v>
      </c>
      <c r="Q94" s="30" t="s">
        <v>394</v>
      </c>
    </row>
    <row r="95" spans="1:17" x14ac:dyDescent="0.25">
      <c r="A95" s="30" t="s">
        <v>301</v>
      </c>
      <c r="B95" s="29" t="s">
        <v>740</v>
      </c>
      <c r="C95" s="4" t="s">
        <v>271</v>
      </c>
      <c r="D95" s="13"/>
      <c r="E95" s="12">
        <v>3.8399999999999997E-2</v>
      </c>
      <c r="F95" s="12">
        <v>3.7999999999999999E-2</v>
      </c>
      <c r="G95" s="12">
        <v>3.7999999999999999E-2</v>
      </c>
      <c r="H95" s="12">
        <v>3.7999999999999999E-2</v>
      </c>
      <c r="I95" s="12">
        <v>3.7999999999999999E-2</v>
      </c>
      <c r="J95" s="30" t="s">
        <v>784</v>
      </c>
      <c r="K95" s="30" t="s">
        <v>705</v>
      </c>
      <c r="L95" s="30" t="s">
        <v>435</v>
      </c>
      <c r="M95" s="30" t="s">
        <v>475</v>
      </c>
      <c r="N95" s="30" t="s">
        <v>476</v>
      </c>
      <c r="O95" s="30" t="s">
        <v>474</v>
      </c>
      <c r="P95" s="30" t="s">
        <v>477</v>
      </c>
      <c r="Q95" s="30" t="s">
        <v>301</v>
      </c>
    </row>
    <row r="96" spans="1:17" x14ac:dyDescent="0.25">
      <c r="A96" s="30" t="s">
        <v>295</v>
      </c>
      <c r="B96" s="29" t="s">
        <v>740</v>
      </c>
      <c r="C96" s="4" t="s">
        <v>296</v>
      </c>
      <c r="D96" s="13"/>
      <c r="E96" s="4">
        <v>7.6</v>
      </c>
      <c r="F96" s="4">
        <v>6</v>
      </c>
      <c r="G96" s="4">
        <v>6.9</v>
      </c>
      <c r="H96" s="4">
        <v>6.5</v>
      </c>
      <c r="I96" s="4">
        <v>6</v>
      </c>
      <c r="J96" s="30" t="s">
        <v>297</v>
      </c>
      <c r="K96" s="30" t="s">
        <v>705</v>
      </c>
      <c r="L96" s="30" t="s">
        <v>434</v>
      </c>
      <c r="M96" s="30" t="s">
        <v>470</v>
      </c>
      <c r="N96" s="30" t="s">
        <v>471</v>
      </c>
      <c r="O96" s="30" t="s">
        <v>469</v>
      </c>
      <c r="P96" s="30" t="s">
        <v>473</v>
      </c>
      <c r="Q96" s="30" t="s">
        <v>295</v>
      </c>
    </row>
    <row r="97" spans="1:17" x14ac:dyDescent="0.25">
      <c r="A97" s="30" t="s">
        <v>396</v>
      </c>
      <c r="B97" s="29" t="s">
        <v>741</v>
      </c>
      <c r="C97" s="4" t="s">
        <v>247</v>
      </c>
      <c r="D97" s="13"/>
      <c r="E97" s="4">
        <v>2</v>
      </c>
      <c r="F97" s="4">
        <v>20</v>
      </c>
      <c r="G97" s="4">
        <v>4</v>
      </c>
      <c r="H97" s="4">
        <v>6</v>
      </c>
      <c r="I97" s="4">
        <v>8</v>
      </c>
      <c r="J97" s="30" t="s">
        <v>395</v>
      </c>
      <c r="K97" s="30" t="s">
        <v>705</v>
      </c>
      <c r="L97" s="30" t="s">
        <v>434</v>
      </c>
      <c r="M97" s="30" t="s">
        <v>665</v>
      </c>
      <c r="N97" s="30" t="s">
        <v>7</v>
      </c>
      <c r="O97" s="30" t="s">
        <v>664</v>
      </c>
      <c r="P97" s="30" t="s">
        <v>666</v>
      </c>
      <c r="Q97" s="30" t="s">
        <v>396</v>
      </c>
    </row>
    <row r="98" spans="1:17" x14ac:dyDescent="0.25">
      <c r="A98" s="30" t="s">
        <v>373</v>
      </c>
      <c r="B98" s="29" t="s">
        <v>741</v>
      </c>
      <c r="C98" s="4" t="s">
        <v>252</v>
      </c>
      <c r="D98" s="13"/>
      <c r="E98" s="4">
        <v>62</v>
      </c>
      <c r="F98" s="4">
        <v>245</v>
      </c>
      <c r="G98" s="4">
        <v>121</v>
      </c>
      <c r="H98" s="4">
        <v>182</v>
      </c>
      <c r="I98" s="4">
        <v>245</v>
      </c>
      <c r="J98" s="30" t="s">
        <v>785</v>
      </c>
      <c r="K98" s="30" t="s">
        <v>705</v>
      </c>
      <c r="L98" s="30" t="s">
        <v>443</v>
      </c>
      <c r="M98" s="30" t="s">
        <v>627</v>
      </c>
      <c r="N98" s="30" t="s">
        <v>628</v>
      </c>
      <c r="O98" s="30" t="s">
        <v>786</v>
      </c>
      <c r="P98" s="30" t="s">
        <v>629</v>
      </c>
      <c r="Q98" s="30" t="s">
        <v>373</v>
      </c>
    </row>
    <row r="99" spans="1:17" ht="24" x14ac:dyDescent="0.25">
      <c r="A99" s="30" t="s">
        <v>363</v>
      </c>
      <c r="B99" s="29" t="s">
        <v>741</v>
      </c>
      <c r="C99" s="4" t="s">
        <v>263</v>
      </c>
      <c r="D99" s="13"/>
      <c r="E99" s="12">
        <v>0.60599999999999998</v>
      </c>
      <c r="F99" s="12">
        <v>0.8</v>
      </c>
      <c r="G99" s="12">
        <v>0.75</v>
      </c>
      <c r="H99" s="12">
        <v>0.78</v>
      </c>
      <c r="I99" s="12">
        <v>0.8</v>
      </c>
      <c r="J99" s="30" t="s">
        <v>787</v>
      </c>
      <c r="K99" s="30" t="s">
        <v>705</v>
      </c>
      <c r="L99" s="30" t="s">
        <v>440</v>
      </c>
      <c r="M99" s="30" t="s">
        <v>607</v>
      </c>
      <c r="N99" s="30" t="s">
        <v>504</v>
      </c>
      <c r="O99" s="30" t="s">
        <v>606</v>
      </c>
      <c r="P99" s="30"/>
      <c r="Q99" s="30" t="s">
        <v>363</v>
      </c>
    </row>
    <row r="100" spans="1:17" ht="36" x14ac:dyDescent="0.25">
      <c r="A100" s="30" t="s">
        <v>384</v>
      </c>
      <c r="B100" s="29" t="s">
        <v>741</v>
      </c>
      <c r="C100" s="4" t="s">
        <v>268</v>
      </c>
      <c r="D100" s="13"/>
      <c r="E100" s="12">
        <v>1</v>
      </c>
      <c r="F100" s="12">
        <v>1</v>
      </c>
      <c r="G100" s="12">
        <v>1</v>
      </c>
      <c r="H100" s="12">
        <v>1</v>
      </c>
      <c r="I100" s="12">
        <v>1</v>
      </c>
      <c r="J100" s="30" t="s">
        <v>383</v>
      </c>
      <c r="K100" s="30" t="s">
        <v>705</v>
      </c>
      <c r="L100" s="30" t="s">
        <v>435</v>
      </c>
      <c r="M100" s="30" t="s">
        <v>650</v>
      </c>
      <c r="N100" s="30" t="s">
        <v>651</v>
      </c>
      <c r="O100" s="30" t="s">
        <v>649</v>
      </c>
      <c r="P100" s="30" t="s">
        <v>652</v>
      </c>
      <c r="Q100" s="30" t="s">
        <v>384</v>
      </c>
    </row>
    <row r="101" spans="1:17" ht="24" x14ac:dyDescent="0.25">
      <c r="A101" s="30" t="s">
        <v>381</v>
      </c>
      <c r="B101" s="29" t="s">
        <v>741</v>
      </c>
      <c r="C101" s="4" t="s">
        <v>269</v>
      </c>
      <c r="D101" s="13"/>
      <c r="E101" s="12">
        <v>0.95</v>
      </c>
      <c r="F101" s="12">
        <v>0.99</v>
      </c>
      <c r="G101" s="12">
        <v>0.95</v>
      </c>
      <c r="H101" s="12">
        <v>0.97</v>
      </c>
      <c r="I101" s="12">
        <v>0.99</v>
      </c>
      <c r="J101" s="30" t="s">
        <v>380</v>
      </c>
      <c r="K101" s="30" t="s">
        <v>705</v>
      </c>
      <c r="L101" s="30" t="s">
        <v>438</v>
      </c>
      <c r="M101" s="30" t="s">
        <v>643</v>
      </c>
      <c r="N101" s="30" t="s">
        <v>640</v>
      </c>
      <c r="O101" s="30" t="s">
        <v>642</v>
      </c>
      <c r="P101" s="30" t="s">
        <v>644</v>
      </c>
      <c r="Q101" s="30" t="s">
        <v>381</v>
      </c>
    </row>
    <row r="102" spans="1:17" ht="36" x14ac:dyDescent="0.25">
      <c r="A102" s="30" t="s">
        <v>379</v>
      </c>
      <c r="B102" s="29" t="s">
        <v>741</v>
      </c>
      <c r="C102" s="4" t="s">
        <v>270</v>
      </c>
      <c r="D102" s="13"/>
      <c r="E102" s="12">
        <v>0</v>
      </c>
      <c r="F102" s="12">
        <v>1</v>
      </c>
      <c r="G102" s="12">
        <v>1</v>
      </c>
      <c r="H102" s="12">
        <v>1</v>
      </c>
      <c r="I102" s="12">
        <v>1</v>
      </c>
      <c r="J102" s="30" t="s">
        <v>378</v>
      </c>
      <c r="K102" s="30" t="s">
        <v>705</v>
      </c>
      <c r="L102" s="30" t="s">
        <v>438</v>
      </c>
      <c r="M102" s="30" t="s">
        <v>639</v>
      </c>
      <c r="N102" s="30" t="s">
        <v>640</v>
      </c>
      <c r="O102" s="30" t="s">
        <v>638</v>
      </c>
      <c r="P102" s="30" t="s">
        <v>641</v>
      </c>
      <c r="Q102" s="30" t="s">
        <v>379</v>
      </c>
    </row>
    <row r="103" spans="1:17" x14ac:dyDescent="0.25">
      <c r="A103" s="30" t="s">
        <v>308</v>
      </c>
      <c r="B103" s="29" t="s">
        <v>741</v>
      </c>
      <c r="C103" s="4" t="s">
        <v>272</v>
      </c>
      <c r="D103" s="13"/>
      <c r="E103" s="12">
        <v>0.84799999999999998</v>
      </c>
      <c r="F103" s="12">
        <v>0.88</v>
      </c>
      <c r="G103" s="12">
        <v>0.87</v>
      </c>
      <c r="H103" s="12">
        <v>0.875</v>
      </c>
      <c r="I103" s="12">
        <v>0.88</v>
      </c>
      <c r="J103" s="30" t="s">
        <v>309</v>
      </c>
      <c r="K103" s="30" t="s">
        <v>705</v>
      </c>
      <c r="L103" s="30" t="s">
        <v>437</v>
      </c>
      <c r="M103" s="30" t="s">
        <v>491</v>
      </c>
      <c r="N103" s="30" t="s">
        <v>492</v>
      </c>
      <c r="O103" s="30" t="s">
        <v>490</v>
      </c>
      <c r="P103" s="30"/>
      <c r="Q103" s="30" t="s">
        <v>308</v>
      </c>
    </row>
    <row r="104" spans="1:17" x14ac:dyDescent="0.25">
      <c r="A104" s="30" t="s">
        <v>311</v>
      </c>
      <c r="B104" s="29" t="s">
        <v>741</v>
      </c>
      <c r="C104" s="4" t="s">
        <v>273</v>
      </c>
      <c r="D104" s="13"/>
      <c r="E104" s="12">
        <v>0.77800000000000002</v>
      </c>
      <c r="F104" s="12">
        <v>0.83599999999999997</v>
      </c>
      <c r="G104" s="12">
        <v>0.80700000000000005</v>
      </c>
      <c r="H104" s="12">
        <v>0.82199999999999995</v>
      </c>
      <c r="I104" s="12">
        <v>0.83599999999999997</v>
      </c>
      <c r="J104" s="30" t="s">
        <v>310</v>
      </c>
      <c r="K104" s="30" t="s">
        <v>705</v>
      </c>
      <c r="L104" s="30" t="s">
        <v>437</v>
      </c>
      <c r="M104" s="30" t="s">
        <v>493</v>
      </c>
      <c r="N104" s="30" t="s">
        <v>492</v>
      </c>
      <c r="O104" s="30" t="s">
        <v>490</v>
      </c>
      <c r="P104" s="30"/>
      <c r="Q104" s="30" t="s">
        <v>311</v>
      </c>
    </row>
    <row r="105" spans="1:17" x14ac:dyDescent="0.25">
      <c r="A105" s="30" t="s">
        <v>408</v>
      </c>
      <c r="B105" s="29" t="s">
        <v>741</v>
      </c>
      <c r="C105" s="4" t="s">
        <v>288</v>
      </c>
      <c r="D105" s="13"/>
      <c r="E105" s="4">
        <v>60.67</v>
      </c>
      <c r="F105" s="4">
        <v>54.24</v>
      </c>
      <c r="G105" s="4">
        <v>60.67</v>
      </c>
      <c r="H105" s="4">
        <v>60.67</v>
      </c>
      <c r="I105" s="4">
        <v>60.67</v>
      </c>
      <c r="J105" s="30" t="s">
        <v>407</v>
      </c>
      <c r="K105" s="30" t="s">
        <v>705</v>
      </c>
      <c r="L105" s="30" t="s">
        <v>440</v>
      </c>
      <c r="M105" s="30" t="s">
        <v>675</v>
      </c>
      <c r="N105" s="30" t="s">
        <v>676</v>
      </c>
      <c r="O105" s="30" t="s">
        <v>674</v>
      </c>
      <c r="P105" s="30" t="s">
        <v>677</v>
      </c>
      <c r="Q105" s="30" t="s">
        <v>408</v>
      </c>
    </row>
    <row r="106" spans="1:17" x14ac:dyDescent="0.25">
      <c r="A106" s="30" t="s">
        <v>327</v>
      </c>
      <c r="B106" s="29" t="s">
        <v>741</v>
      </c>
      <c r="C106" s="4" t="s">
        <v>220</v>
      </c>
      <c r="D106" s="13"/>
      <c r="E106" s="4">
        <v>105.02</v>
      </c>
      <c r="F106" s="4">
        <v>80</v>
      </c>
      <c r="G106" s="4">
        <v>88.37</v>
      </c>
      <c r="H106" s="4">
        <v>84.16</v>
      </c>
      <c r="I106" s="4">
        <v>80</v>
      </c>
      <c r="J106" s="30" t="s">
        <v>326</v>
      </c>
      <c r="K106" s="30" t="s">
        <v>705</v>
      </c>
      <c r="L106" s="30" t="s">
        <v>440</v>
      </c>
      <c r="M106" s="30" t="s">
        <v>529</v>
      </c>
      <c r="N106" s="30" t="s">
        <v>504</v>
      </c>
      <c r="O106" s="30" t="s">
        <v>528</v>
      </c>
      <c r="P106" s="30" t="s">
        <v>530</v>
      </c>
      <c r="Q106" s="30" t="s">
        <v>327</v>
      </c>
    </row>
    <row r="107" spans="1:17" x14ac:dyDescent="0.25">
      <c r="A107" s="30" t="s">
        <v>356</v>
      </c>
      <c r="B107" s="29" t="s">
        <v>743</v>
      </c>
      <c r="C107" s="4" t="s">
        <v>232</v>
      </c>
      <c r="D107" s="13"/>
      <c r="E107" s="4">
        <v>19</v>
      </c>
      <c r="F107" s="4">
        <v>23</v>
      </c>
      <c r="G107" s="4">
        <v>21</v>
      </c>
      <c r="H107" s="4">
        <v>22</v>
      </c>
      <c r="I107" s="4">
        <v>23</v>
      </c>
      <c r="J107" s="30" t="s">
        <v>355</v>
      </c>
      <c r="K107" s="30" t="s">
        <v>705</v>
      </c>
      <c r="L107" s="30" t="s">
        <v>439</v>
      </c>
      <c r="M107" s="30" t="s">
        <v>591</v>
      </c>
      <c r="N107" s="30" t="s">
        <v>592</v>
      </c>
      <c r="O107" s="30" t="s">
        <v>590</v>
      </c>
      <c r="P107" s="30" t="s">
        <v>593</v>
      </c>
      <c r="Q107" s="30" t="s">
        <v>356</v>
      </c>
    </row>
    <row r="108" spans="1:17" x14ac:dyDescent="0.25">
      <c r="A108" s="30" t="s">
        <v>410</v>
      </c>
      <c r="B108" s="29" t="s">
        <v>743</v>
      </c>
      <c r="C108" s="4" t="s">
        <v>235</v>
      </c>
      <c r="D108" s="13"/>
      <c r="E108" s="12">
        <v>0.89</v>
      </c>
      <c r="F108" s="12">
        <v>0.95</v>
      </c>
      <c r="G108" s="12">
        <v>0.95</v>
      </c>
      <c r="H108" s="12">
        <v>0.95</v>
      </c>
      <c r="I108" s="12">
        <v>0.95</v>
      </c>
      <c r="J108" s="30" t="s">
        <v>405</v>
      </c>
      <c r="K108" s="30" t="s">
        <v>705</v>
      </c>
      <c r="L108" s="30" t="s">
        <v>439</v>
      </c>
      <c r="M108" s="30" t="s">
        <v>669</v>
      </c>
      <c r="N108" s="30" t="s">
        <v>595</v>
      </c>
      <c r="O108" s="30" t="s">
        <v>668</v>
      </c>
      <c r="P108" s="30" t="s">
        <v>599</v>
      </c>
      <c r="Q108" s="30" t="s">
        <v>410</v>
      </c>
    </row>
    <row r="109" spans="1:17" x14ac:dyDescent="0.25">
      <c r="A109" s="30" t="s">
        <v>406</v>
      </c>
      <c r="B109" s="29" t="s">
        <v>743</v>
      </c>
      <c r="C109" s="4" t="s">
        <v>236</v>
      </c>
      <c r="D109" s="13"/>
      <c r="E109" s="12">
        <v>0.9</v>
      </c>
      <c r="F109" s="12">
        <v>0.95</v>
      </c>
      <c r="G109" s="12">
        <v>0.95</v>
      </c>
      <c r="H109" s="12">
        <v>0.95</v>
      </c>
      <c r="I109" s="12">
        <v>0.95</v>
      </c>
      <c r="J109" s="30" t="s">
        <v>405</v>
      </c>
      <c r="K109" s="30" t="s">
        <v>705</v>
      </c>
      <c r="L109" s="30" t="s">
        <v>439</v>
      </c>
      <c r="M109" s="30" t="s">
        <v>669</v>
      </c>
      <c r="N109" s="30" t="s">
        <v>595</v>
      </c>
      <c r="O109" s="30" t="s">
        <v>668</v>
      </c>
      <c r="P109" s="30" t="s">
        <v>599</v>
      </c>
      <c r="Q109" s="30" t="s">
        <v>406</v>
      </c>
    </row>
    <row r="110" spans="1:17" x14ac:dyDescent="0.25">
      <c r="A110" s="30" t="s">
        <v>400</v>
      </c>
      <c r="B110" s="29" t="s">
        <v>743</v>
      </c>
      <c r="C110" s="4" t="s">
        <v>237</v>
      </c>
      <c r="D110" s="13"/>
      <c r="E110" s="4">
        <v>0.9</v>
      </c>
      <c r="F110" s="4">
        <v>0.95</v>
      </c>
      <c r="G110" s="4">
        <v>0.95</v>
      </c>
      <c r="H110" s="4">
        <v>0.95</v>
      </c>
      <c r="I110" s="4">
        <v>0.95</v>
      </c>
      <c r="J110" s="30" t="s">
        <v>399</v>
      </c>
      <c r="K110" s="30" t="s">
        <v>705</v>
      </c>
      <c r="L110" s="30" t="s">
        <v>439</v>
      </c>
      <c r="M110" s="30" t="s">
        <v>669</v>
      </c>
      <c r="N110" s="30" t="s">
        <v>595</v>
      </c>
      <c r="O110" s="30" t="s">
        <v>668</v>
      </c>
      <c r="P110" s="30" t="s">
        <v>599</v>
      </c>
      <c r="Q110" s="30" t="s">
        <v>400</v>
      </c>
    </row>
    <row r="111" spans="1:17" x14ac:dyDescent="0.25">
      <c r="A111" s="30" t="s">
        <v>357</v>
      </c>
      <c r="B111" s="29" t="s">
        <v>743</v>
      </c>
      <c r="C111" s="4" t="s">
        <v>13</v>
      </c>
      <c r="D111" s="13"/>
      <c r="E111" s="12">
        <v>0.9</v>
      </c>
      <c r="F111" s="12">
        <v>0.95</v>
      </c>
      <c r="G111" s="12">
        <v>0.95</v>
      </c>
      <c r="H111" s="12">
        <v>0.95</v>
      </c>
      <c r="I111" s="4">
        <v>0.95</v>
      </c>
      <c r="J111" s="30" t="s">
        <v>788</v>
      </c>
      <c r="K111" s="30" t="s">
        <v>705</v>
      </c>
      <c r="L111" s="30" t="s">
        <v>439</v>
      </c>
      <c r="M111" s="30" t="s">
        <v>594</v>
      </c>
      <c r="N111" s="30" t="s">
        <v>595</v>
      </c>
      <c r="O111" s="30" t="s">
        <v>789</v>
      </c>
      <c r="P111" s="30" t="s">
        <v>596</v>
      </c>
      <c r="Q111" s="30" t="s">
        <v>357</v>
      </c>
    </row>
    <row r="112" spans="1:17" x14ac:dyDescent="0.25">
      <c r="A112" s="30" t="s">
        <v>359</v>
      </c>
      <c r="B112" s="29" t="s">
        <v>743</v>
      </c>
      <c r="C112" s="4" t="s">
        <v>11</v>
      </c>
      <c r="D112" s="13"/>
      <c r="E112" s="12">
        <v>0.91</v>
      </c>
      <c r="F112" s="12">
        <v>0.95</v>
      </c>
      <c r="G112" s="12">
        <v>0.95</v>
      </c>
      <c r="H112" s="12">
        <v>0.95</v>
      </c>
      <c r="I112" s="4">
        <v>0.95</v>
      </c>
      <c r="J112" s="30" t="s">
        <v>358</v>
      </c>
      <c r="K112" s="30" t="s">
        <v>705</v>
      </c>
      <c r="L112" s="30" t="s">
        <v>439</v>
      </c>
      <c r="M112" s="30" t="s">
        <v>598</v>
      </c>
      <c r="N112" s="30" t="s">
        <v>595</v>
      </c>
      <c r="O112" s="30" t="s">
        <v>597</v>
      </c>
      <c r="P112" s="30" t="s">
        <v>599</v>
      </c>
      <c r="Q112" s="30" t="s">
        <v>359</v>
      </c>
    </row>
    <row r="113" spans="1:17" x14ac:dyDescent="0.25">
      <c r="A113" s="30" t="s">
        <v>305</v>
      </c>
      <c r="B113" s="29" t="s">
        <v>743</v>
      </c>
      <c r="C113" s="4" t="s">
        <v>10</v>
      </c>
      <c r="D113" s="13"/>
      <c r="E113" s="4">
        <v>0</v>
      </c>
      <c r="F113" s="4">
        <v>32</v>
      </c>
      <c r="G113" s="4">
        <v>10</v>
      </c>
      <c r="H113" s="4">
        <v>20</v>
      </c>
      <c r="I113" s="4">
        <v>32</v>
      </c>
      <c r="J113" s="30" t="s">
        <v>304</v>
      </c>
      <c r="K113" s="30" t="s">
        <v>705</v>
      </c>
      <c r="L113" s="30" t="s">
        <v>434</v>
      </c>
      <c r="M113" s="30" t="s">
        <v>485</v>
      </c>
      <c r="N113" s="30" t="s">
        <v>471</v>
      </c>
      <c r="O113" s="30" t="s">
        <v>484</v>
      </c>
      <c r="P113" s="30" t="s">
        <v>486</v>
      </c>
      <c r="Q113" s="30" t="s">
        <v>305</v>
      </c>
    </row>
    <row r="114" spans="1:17" ht="24" x14ac:dyDescent="0.25">
      <c r="A114" s="30" t="s">
        <v>377</v>
      </c>
      <c r="B114" s="29" t="s">
        <v>743</v>
      </c>
      <c r="C114" s="4" t="s">
        <v>275</v>
      </c>
      <c r="D114" s="13"/>
      <c r="E114" s="12">
        <v>0.8</v>
      </c>
      <c r="F114" s="12">
        <v>0.95</v>
      </c>
      <c r="G114" s="12">
        <v>0.85</v>
      </c>
      <c r="H114" s="12">
        <v>0.9</v>
      </c>
      <c r="I114" s="12">
        <v>0.95</v>
      </c>
      <c r="J114" s="30" t="s">
        <v>376</v>
      </c>
      <c r="K114" s="30" t="s">
        <v>705</v>
      </c>
      <c r="L114" s="30" t="s">
        <v>439</v>
      </c>
      <c r="M114" s="30" t="s">
        <v>635</v>
      </c>
      <c r="N114" s="30" t="s">
        <v>636</v>
      </c>
      <c r="O114" s="30" t="s">
        <v>634</v>
      </c>
      <c r="P114" s="30" t="s">
        <v>637</v>
      </c>
      <c r="Q114" s="30" t="s">
        <v>377</v>
      </c>
    </row>
    <row r="115" spans="1:17" ht="24" x14ac:dyDescent="0.25">
      <c r="A115" s="30" t="s">
        <v>454</v>
      </c>
      <c r="B115" s="29" t="s">
        <v>744</v>
      </c>
      <c r="C115" s="4" t="s">
        <v>282</v>
      </c>
      <c r="D115" s="13"/>
      <c r="E115" s="12">
        <v>0</v>
      </c>
      <c r="F115" s="12">
        <v>0.95</v>
      </c>
      <c r="G115" s="12">
        <v>0.8</v>
      </c>
      <c r="H115" s="12">
        <v>0.9</v>
      </c>
      <c r="I115" s="12">
        <v>0.95</v>
      </c>
      <c r="J115" s="30" t="s">
        <v>423</v>
      </c>
      <c r="K115" s="30" t="s">
        <v>699</v>
      </c>
      <c r="L115" s="30" t="s">
        <v>455</v>
      </c>
      <c r="M115" s="30" t="s">
        <v>834</v>
      </c>
      <c r="N115" s="30" t="s">
        <v>699</v>
      </c>
      <c r="O115" s="30" t="s">
        <v>835</v>
      </c>
      <c r="P115" s="30" t="s">
        <v>836</v>
      </c>
      <c r="Q115" s="30" t="s">
        <v>454</v>
      </c>
    </row>
    <row r="116" spans="1:17" x14ac:dyDescent="0.25">
      <c r="A116" s="30" t="s">
        <v>335</v>
      </c>
      <c r="B116" s="29" t="s">
        <v>744</v>
      </c>
      <c r="C116" s="4" t="s">
        <v>290</v>
      </c>
      <c r="D116" s="13"/>
      <c r="E116" s="4">
        <v>0</v>
      </c>
      <c r="F116" s="4">
        <v>95</v>
      </c>
      <c r="G116" s="4">
        <v>32</v>
      </c>
      <c r="H116" s="4">
        <v>64</v>
      </c>
      <c r="I116" s="4">
        <v>95</v>
      </c>
      <c r="J116" s="30" t="s">
        <v>790</v>
      </c>
      <c r="K116" s="30" t="s">
        <v>707</v>
      </c>
      <c r="L116" s="30" t="s">
        <v>433</v>
      </c>
      <c r="M116" s="30" t="s">
        <v>543</v>
      </c>
      <c r="N116" s="30" t="s">
        <v>544</v>
      </c>
      <c r="O116" s="30" t="s">
        <v>542</v>
      </c>
      <c r="P116" s="30" t="s">
        <v>545</v>
      </c>
      <c r="Q116" s="30" t="s">
        <v>335</v>
      </c>
    </row>
    <row r="117" spans="1:17" x14ac:dyDescent="0.25">
      <c r="A117" s="30" t="s">
        <v>420</v>
      </c>
      <c r="B117" s="29" t="s">
        <v>745</v>
      </c>
      <c r="C117" s="4" t="s">
        <v>242</v>
      </c>
      <c r="D117" s="13"/>
      <c r="E117" s="13">
        <v>0</v>
      </c>
      <c r="F117" s="13">
        <v>1</v>
      </c>
      <c r="G117" s="13">
        <v>1</v>
      </c>
      <c r="H117" s="13">
        <v>1</v>
      </c>
      <c r="I117" s="13">
        <v>1</v>
      </c>
      <c r="J117" s="30" t="s">
        <v>419</v>
      </c>
      <c r="K117" s="30" t="s">
        <v>715</v>
      </c>
      <c r="L117" s="30" t="s">
        <v>442</v>
      </c>
      <c r="M117" s="30" t="s">
        <v>693</v>
      </c>
      <c r="N117" s="30" t="s">
        <v>687</v>
      </c>
      <c r="O117" s="30" t="s">
        <v>692</v>
      </c>
      <c r="P117" s="30" t="s">
        <v>694</v>
      </c>
      <c r="Q117" s="30" t="s">
        <v>420</v>
      </c>
    </row>
    <row r="118" spans="1:17" x14ac:dyDescent="0.25">
      <c r="A118" s="30" t="s">
        <v>330</v>
      </c>
      <c r="B118" s="29" t="s">
        <v>745</v>
      </c>
      <c r="C118" s="4" t="s">
        <v>261</v>
      </c>
      <c r="D118" s="13"/>
      <c r="E118" s="12">
        <v>0.89</v>
      </c>
      <c r="F118" s="12">
        <v>0.92</v>
      </c>
      <c r="G118" s="12">
        <v>0.90500000000000003</v>
      </c>
      <c r="H118" s="12">
        <v>0.91200000000000003</v>
      </c>
      <c r="I118" s="12">
        <v>0.92</v>
      </c>
      <c r="J118" s="30" t="s">
        <v>328</v>
      </c>
      <c r="K118" s="30" t="s">
        <v>712</v>
      </c>
      <c r="L118" s="30" t="s">
        <v>432</v>
      </c>
      <c r="M118" s="30" t="s">
        <v>533</v>
      </c>
      <c r="N118" s="30" t="s">
        <v>460</v>
      </c>
      <c r="O118" s="30" t="s">
        <v>531</v>
      </c>
      <c r="P118" s="30"/>
      <c r="Q118" s="30" t="s">
        <v>330</v>
      </c>
    </row>
    <row r="119" spans="1:17" x14ac:dyDescent="0.25">
      <c r="A119" s="30" t="s">
        <v>332</v>
      </c>
      <c r="B119" s="29" t="s">
        <v>746</v>
      </c>
      <c r="C119" s="4" t="s">
        <v>234</v>
      </c>
      <c r="D119" s="13"/>
      <c r="E119" s="4">
        <v>2</v>
      </c>
      <c r="F119" s="4">
        <v>10</v>
      </c>
      <c r="G119" s="4">
        <v>3</v>
      </c>
      <c r="H119" s="4">
        <v>3</v>
      </c>
      <c r="I119" s="4">
        <v>2</v>
      </c>
      <c r="J119" s="30" t="s">
        <v>331</v>
      </c>
      <c r="K119" s="30" t="s">
        <v>716</v>
      </c>
      <c r="L119" s="30" t="s">
        <v>447</v>
      </c>
      <c r="M119" s="30" t="s">
        <v>535</v>
      </c>
      <c r="N119" s="30" t="s">
        <v>536</v>
      </c>
      <c r="O119" s="30" t="s">
        <v>534</v>
      </c>
      <c r="P119" s="30" t="s">
        <v>537</v>
      </c>
      <c r="Q119" s="30" t="s">
        <v>332</v>
      </c>
    </row>
    <row r="120" spans="1:17" x14ac:dyDescent="0.25">
      <c r="A120" s="30" t="s">
        <v>351</v>
      </c>
      <c r="B120" s="29" t="s">
        <v>746</v>
      </c>
      <c r="C120" s="4" t="s">
        <v>256</v>
      </c>
      <c r="D120" s="13"/>
      <c r="E120" s="4">
        <v>0</v>
      </c>
      <c r="F120" s="4">
        <v>35</v>
      </c>
      <c r="G120" s="4">
        <v>25</v>
      </c>
      <c r="H120" s="4">
        <v>30</v>
      </c>
      <c r="I120" s="4">
        <v>35</v>
      </c>
      <c r="J120" s="30" t="s">
        <v>791</v>
      </c>
      <c r="K120" s="30" t="s">
        <v>716</v>
      </c>
      <c r="L120" s="30" t="s">
        <v>447</v>
      </c>
      <c r="M120" s="30" t="s">
        <v>576</v>
      </c>
      <c r="N120" s="30" t="s">
        <v>577</v>
      </c>
      <c r="O120" s="30" t="s">
        <v>575</v>
      </c>
      <c r="P120" s="30"/>
      <c r="Q120" s="30" t="s">
        <v>351</v>
      </c>
    </row>
    <row r="121" spans="1:17" x14ac:dyDescent="0.25">
      <c r="A121" s="30" t="s">
        <v>334</v>
      </c>
      <c r="B121" s="29" t="s">
        <v>746</v>
      </c>
      <c r="C121" s="4" t="s">
        <v>285</v>
      </c>
      <c r="D121" s="13"/>
      <c r="E121" s="4">
        <v>1</v>
      </c>
      <c r="F121" s="4">
        <v>6</v>
      </c>
      <c r="G121" s="4">
        <v>2</v>
      </c>
      <c r="H121" s="4">
        <v>2</v>
      </c>
      <c r="I121" s="4">
        <v>1</v>
      </c>
      <c r="J121" s="30" t="s">
        <v>333</v>
      </c>
      <c r="K121" s="30" t="s">
        <v>716</v>
      </c>
      <c r="L121" s="30" t="s">
        <v>447</v>
      </c>
      <c r="M121" s="30" t="s">
        <v>539</v>
      </c>
      <c r="N121" s="30" t="s">
        <v>540</v>
      </c>
      <c r="O121" s="30" t="s">
        <v>538</v>
      </c>
      <c r="P121" s="30" t="s">
        <v>541</v>
      </c>
      <c r="Q121" s="30" t="s">
        <v>334</v>
      </c>
    </row>
    <row r="122" spans="1:17" x14ac:dyDescent="0.25">
      <c r="A122" s="30" t="s">
        <v>402</v>
      </c>
      <c r="B122" s="29" t="s">
        <v>747</v>
      </c>
      <c r="C122" s="4" t="s">
        <v>238</v>
      </c>
      <c r="D122" s="13"/>
      <c r="E122" s="4">
        <v>1</v>
      </c>
      <c r="F122" s="4">
        <v>4</v>
      </c>
      <c r="G122" s="4">
        <v>1</v>
      </c>
      <c r="H122" s="4">
        <v>1</v>
      </c>
      <c r="I122" s="4">
        <v>1</v>
      </c>
      <c r="J122" s="30" t="s">
        <v>401</v>
      </c>
      <c r="K122" s="30" t="s">
        <v>705</v>
      </c>
      <c r="L122" s="30" t="s">
        <v>439</v>
      </c>
      <c r="M122" s="30" t="s">
        <v>456</v>
      </c>
      <c r="N122" s="30" t="s">
        <v>671</v>
      </c>
      <c r="O122" s="30" t="s">
        <v>670</v>
      </c>
      <c r="P122" s="30"/>
      <c r="Q122" s="30" t="s">
        <v>402</v>
      </c>
    </row>
    <row r="123" spans="1:17" ht="24" x14ac:dyDescent="0.25">
      <c r="A123" s="30" t="s">
        <v>329</v>
      </c>
      <c r="B123" s="29" t="s">
        <v>748</v>
      </c>
      <c r="C123" s="4" t="s">
        <v>281</v>
      </c>
      <c r="D123" s="13"/>
      <c r="E123" s="12">
        <v>0.85499999999999998</v>
      </c>
      <c r="F123" s="12">
        <v>0.92</v>
      </c>
      <c r="G123" s="12">
        <v>0.90500000000000003</v>
      </c>
      <c r="H123" s="12">
        <v>0.91200000000000003</v>
      </c>
      <c r="I123" s="12">
        <v>0.92</v>
      </c>
      <c r="J123" s="30" t="s">
        <v>328</v>
      </c>
      <c r="K123" s="30" t="s">
        <v>712</v>
      </c>
      <c r="L123" s="30" t="s">
        <v>432</v>
      </c>
      <c r="M123" s="30" t="s">
        <v>532</v>
      </c>
      <c r="N123" s="30" t="s">
        <v>460</v>
      </c>
      <c r="O123" s="30" t="s">
        <v>531</v>
      </c>
      <c r="P123" s="30"/>
      <c r="Q123" s="30" t="s">
        <v>329</v>
      </c>
    </row>
    <row r="124" spans="1:17" ht="24" x14ac:dyDescent="0.25">
      <c r="A124" s="30" t="s">
        <v>348</v>
      </c>
      <c r="B124" s="29" t="s">
        <v>16</v>
      </c>
      <c r="C124" s="4" t="s">
        <v>265</v>
      </c>
      <c r="D124" s="13"/>
      <c r="E124" s="12">
        <v>0.60599999999999998</v>
      </c>
      <c r="F124" s="12">
        <v>0.8</v>
      </c>
      <c r="G124" s="12">
        <v>0.67</v>
      </c>
      <c r="H124" s="12">
        <v>0.73</v>
      </c>
      <c r="I124" s="12">
        <v>0.8</v>
      </c>
      <c r="J124" s="30" t="s">
        <v>347</v>
      </c>
      <c r="K124" s="30" t="s">
        <v>702</v>
      </c>
      <c r="L124" s="30" t="s">
        <v>445</v>
      </c>
      <c r="M124" s="30" t="s">
        <v>569</v>
      </c>
      <c r="N124" s="30" t="s">
        <v>570</v>
      </c>
      <c r="O124" s="30" t="s">
        <v>568</v>
      </c>
      <c r="P124" s="30"/>
      <c r="Q124" s="30" t="s">
        <v>348</v>
      </c>
    </row>
    <row r="125" spans="1:17" x14ac:dyDescent="0.25">
      <c r="A125" s="30" t="s">
        <v>344</v>
      </c>
      <c r="B125" s="29" t="s">
        <v>749</v>
      </c>
      <c r="C125" s="4" t="s">
        <v>266</v>
      </c>
      <c r="D125" s="13"/>
      <c r="E125" s="12">
        <v>0.41</v>
      </c>
      <c r="F125" s="12">
        <v>0.6</v>
      </c>
      <c r="G125" s="12">
        <v>0.5</v>
      </c>
      <c r="H125" s="12">
        <v>0.55000000000000004</v>
      </c>
      <c r="I125" s="12">
        <v>0.6</v>
      </c>
      <c r="J125" s="30" t="s">
        <v>343</v>
      </c>
      <c r="K125" s="30" t="s">
        <v>702</v>
      </c>
      <c r="L125" s="30" t="s">
        <v>445</v>
      </c>
      <c r="M125" s="30" t="s">
        <v>562</v>
      </c>
      <c r="N125" s="30" t="s">
        <v>563</v>
      </c>
      <c r="O125" s="30" t="s">
        <v>561</v>
      </c>
      <c r="P125" s="30"/>
      <c r="Q125" s="30" t="s">
        <v>344</v>
      </c>
    </row>
    <row r="126" spans="1:17" x14ac:dyDescent="0.25">
      <c r="A126" s="30" t="s">
        <v>346</v>
      </c>
      <c r="B126" s="29" t="s">
        <v>751</v>
      </c>
      <c r="C126" s="4" t="s">
        <v>240</v>
      </c>
      <c r="D126" s="13"/>
      <c r="E126" s="12">
        <v>0.3</v>
      </c>
      <c r="F126" s="12">
        <v>0.25</v>
      </c>
      <c r="G126" s="12">
        <v>0.28999999999999998</v>
      </c>
      <c r="H126" s="12">
        <v>0.27</v>
      </c>
      <c r="I126" s="12">
        <v>0.25</v>
      </c>
      <c r="J126" s="30" t="s">
        <v>345</v>
      </c>
      <c r="K126" s="30" t="s">
        <v>702</v>
      </c>
      <c r="L126" s="30" t="s">
        <v>445</v>
      </c>
      <c r="M126" s="30" t="s">
        <v>565</v>
      </c>
      <c r="N126" s="30" t="s">
        <v>566</v>
      </c>
      <c r="O126" s="30" t="s">
        <v>564</v>
      </c>
      <c r="P126" s="30" t="s">
        <v>567</v>
      </c>
      <c r="Q126" s="30" t="s">
        <v>346</v>
      </c>
    </row>
    <row r="127" spans="1:17" x14ac:dyDescent="0.25">
      <c r="A127" s="30" t="s">
        <v>391</v>
      </c>
      <c r="B127" s="29" t="s">
        <v>751</v>
      </c>
      <c r="C127" s="4" t="s">
        <v>392</v>
      </c>
      <c r="D127" s="13"/>
      <c r="E127" s="4">
        <v>1610402</v>
      </c>
      <c r="F127" s="4">
        <v>661522</v>
      </c>
      <c r="G127" s="4">
        <v>182235</v>
      </c>
      <c r="H127" s="4">
        <v>219867</v>
      </c>
      <c r="I127" s="4">
        <v>259420</v>
      </c>
      <c r="J127" s="30" t="s">
        <v>390</v>
      </c>
      <c r="K127" s="30" t="e">
        <v>#N/A</v>
      </c>
      <c r="L127" s="30"/>
      <c r="M127" s="30" t="s">
        <v>658</v>
      </c>
      <c r="N127" s="30" t="s">
        <v>659</v>
      </c>
      <c r="O127" s="30" t="s">
        <v>657</v>
      </c>
      <c r="P127" s="30" t="s">
        <v>660</v>
      </c>
      <c r="Q127" s="30" t="s">
        <v>391</v>
      </c>
    </row>
    <row r="128" spans="1:17" x14ac:dyDescent="0.25">
      <c r="A128" s="30" t="s">
        <v>350</v>
      </c>
      <c r="B128" s="29" t="s">
        <v>752</v>
      </c>
      <c r="C128" s="4" t="s">
        <v>226</v>
      </c>
      <c r="D128" s="13"/>
      <c r="E128" s="4">
        <v>1</v>
      </c>
      <c r="F128" s="4">
        <v>1.3</v>
      </c>
      <c r="G128" s="4">
        <v>1.2</v>
      </c>
      <c r="H128" s="4">
        <v>1.3</v>
      </c>
      <c r="I128" s="4">
        <v>1.3</v>
      </c>
      <c r="J128" s="30" t="s">
        <v>349</v>
      </c>
      <c r="K128" s="30" t="s">
        <v>703</v>
      </c>
      <c r="L128" s="30" t="s">
        <v>446</v>
      </c>
      <c r="M128" s="30" t="s">
        <v>572</v>
      </c>
      <c r="N128" s="30" t="s">
        <v>573</v>
      </c>
      <c r="O128" s="30" t="s">
        <v>571</v>
      </c>
      <c r="P128" s="30" t="s">
        <v>574</v>
      </c>
      <c r="Q128" s="30" t="s">
        <v>350</v>
      </c>
    </row>
    <row r="129" spans="1:17" x14ac:dyDescent="0.25">
      <c r="A129" s="30" t="s">
        <v>342</v>
      </c>
      <c r="B129" s="29" t="s">
        <v>756</v>
      </c>
      <c r="C129" s="4" t="s">
        <v>244</v>
      </c>
      <c r="D129" s="13"/>
      <c r="E129" s="4">
        <v>1.7</v>
      </c>
      <c r="F129" s="4">
        <v>1.2</v>
      </c>
      <c r="G129" s="4">
        <v>1.5</v>
      </c>
      <c r="H129" s="4">
        <v>1.3</v>
      </c>
      <c r="I129" s="4">
        <v>1.2</v>
      </c>
      <c r="J129" s="30" t="s">
        <v>341</v>
      </c>
      <c r="K129" s="30" t="s">
        <v>559</v>
      </c>
      <c r="L129" s="30" t="s">
        <v>444</v>
      </c>
      <c r="M129" s="30" t="s">
        <v>558</v>
      </c>
      <c r="N129" s="30" t="s">
        <v>559</v>
      </c>
      <c r="O129" s="30" t="s">
        <v>557</v>
      </c>
      <c r="P129" s="30" t="s">
        <v>560</v>
      </c>
      <c r="Q129" s="30" t="s">
        <v>342</v>
      </c>
    </row>
    <row r="130" spans="1:17" x14ac:dyDescent="0.25">
      <c r="C130" s="4" t="s">
        <v>830</v>
      </c>
      <c r="D130" s="43"/>
      <c r="E130" s="42">
        <v>1</v>
      </c>
      <c r="F130" s="42">
        <v>1</v>
      </c>
      <c r="G130" s="42">
        <v>1</v>
      </c>
      <c r="H130" s="42">
        <v>1</v>
      </c>
      <c r="I130" s="42">
        <v>1</v>
      </c>
    </row>
    <row r="131" spans="1:17" x14ac:dyDescent="0.25">
      <c r="C131" s="4"/>
      <c r="D131" s="43"/>
      <c r="E131" s="42"/>
      <c r="F131" s="42"/>
      <c r="G131" s="42"/>
      <c r="H131" s="42"/>
      <c r="I131" s="42"/>
    </row>
    <row r="132" spans="1:17" x14ac:dyDescent="0.25">
      <c r="C132" s="4"/>
      <c r="D132" s="43"/>
      <c r="E132" s="42"/>
      <c r="F132" s="42"/>
      <c r="G132" s="42"/>
      <c r="H132" s="42"/>
      <c r="I132" s="42"/>
    </row>
    <row r="133" spans="1:17" x14ac:dyDescent="0.25">
      <c r="C133" s="4"/>
      <c r="D133" s="43"/>
      <c r="E133" s="42"/>
      <c r="F133" s="42"/>
      <c r="G133" s="42"/>
      <c r="H133" s="42"/>
      <c r="I133" s="42"/>
    </row>
    <row r="134" spans="1:17" x14ac:dyDescent="0.25">
      <c r="C134" s="4"/>
      <c r="D134" s="43"/>
      <c r="E134" s="42"/>
      <c r="F134" s="42"/>
      <c r="G134" s="42"/>
      <c r="H134" s="42"/>
      <c r="I134" s="42"/>
    </row>
    <row r="135" spans="1:17" x14ac:dyDescent="0.25">
      <c r="C135" s="4"/>
      <c r="D135" s="43"/>
      <c r="E135" s="42"/>
      <c r="F135" s="42"/>
      <c r="G135" s="42"/>
      <c r="H135" s="42"/>
      <c r="I135" s="42"/>
    </row>
    <row r="143" spans="1:17" x14ac:dyDescent="0.25">
      <c r="C143" s="5" t="s">
        <v>44</v>
      </c>
      <c r="D143" s="5"/>
      <c r="E143" s="5"/>
      <c r="F143" s="5"/>
    </row>
    <row r="144" spans="1:17" x14ac:dyDescent="0.25">
      <c r="C144" s="9" t="s">
        <v>45</v>
      </c>
      <c r="D144" s="9"/>
      <c r="E144" s="9"/>
      <c r="F144" s="9"/>
      <c r="H144" t="s">
        <v>454</v>
      </c>
      <c r="I144" t="s">
        <v>699</v>
      </c>
    </row>
    <row r="145" spans="3:9" x14ac:dyDescent="0.25">
      <c r="C145" s="9" t="s">
        <v>46</v>
      </c>
      <c r="D145" s="9"/>
      <c r="E145" s="9"/>
      <c r="F145" s="9"/>
      <c r="H145" s="28">
        <v>1020</v>
      </c>
      <c r="I145" s="27" t="s">
        <v>709</v>
      </c>
    </row>
    <row r="146" spans="3:9" x14ac:dyDescent="0.25">
      <c r="C146" s="9" t="s">
        <v>47</v>
      </c>
      <c r="D146" s="9"/>
      <c r="E146" s="9"/>
      <c r="F146" s="9"/>
      <c r="H146" s="28">
        <v>1030</v>
      </c>
      <c r="I146" s="27" t="s">
        <v>710</v>
      </c>
    </row>
    <row r="147" spans="3:9" ht="22.5" x14ac:dyDescent="0.25">
      <c r="C147" s="9" t="s">
        <v>48</v>
      </c>
      <c r="D147" s="9"/>
      <c r="E147" s="9"/>
      <c r="F147" s="9"/>
      <c r="H147" s="28">
        <v>1100</v>
      </c>
      <c r="I147" s="27" t="s">
        <v>708</v>
      </c>
    </row>
    <row r="148" spans="3:9" x14ac:dyDescent="0.25">
      <c r="C148" s="9" t="s">
        <v>49</v>
      </c>
      <c r="D148" s="9"/>
      <c r="E148" s="9"/>
      <c r="F148" s="9"/>
      <c r="H148" s="28">
        <v>1200</v>
      </c>
      <c r="I148" s="27" t="s">
        <v>711</v>
      </c>
    </row>
    <row r="149" spans="3:9" x14ac:dyDescent="0.25">
      <c r="C149" s="9" t="s">
        <v>50</v>
      </c>
      <c r="D149" s="9"/>
      <c r="E149" s="9"/>
      <c r="F149" s="9"/>
      <c r="H149" s="28">
        <v>1300</v>
      </c>
      <c r="I149" s="27" t="s">
        <v>716</v>
      </c>
    </row>
    <row r="150" spans="3:9" x14ac:dyDescent="0.25">
      <c r="C150" s="9" t="s">
        <v>51</v>
      </c>
      <c r="D150" s="9"/>
      <c r="E150" s="9"/>
      <c r="F150" s="9"/>
      <c r="H150" s="28">
        <v>1400</v>
      </c>
      <c r="I150" s="27" t="s">
        <v>712</v>
      </c>
    </row>
    <row r="151" spans="3:9" x14ac:dyDescent="0.25">
      <c r="C151" s="9" t="s">
        <v>52</v>
      </c>
      <c r="D151" s="9"/>
      <c r="E151" s="9"/>
      <c r="F151" s="9"/>
      <c r="H151" s="28">
        <v>1500</v>
      </c>
      <c r="I151" s="27" t="s">
        <v>713</v>
      </c>
    </row>
    <row r="152" spans="3:9" ht="22.5" x14ac:dyDescent="0.25">
      <c r="C152" s="9" t="s">
        <v>53</v>
      </c>
      <c r="D152" s="9"/>
      <c r="E152" s="9"/>
      <c r="F152" s="9"/>
      <c r="H152" s="28">
        <v>1600</v>
      </c>
      <c r="I152" s="27" t="s">
        <v>715</v>
      </c>
    </row>
    <row r="153" spans="3:9" x14ac:dyDescent="0.25">
      <c r="C153" s="9" t="s">
        <v>54</v>
      </c>
      <c r="D153" s="9"/>
      <c r="E153" s="9"/>
      <c r="F153" s="9"/>
      <c r="H153" s="28">
        <v>1700</v>
      </c>
      <c r="I153" s="27" t="s">
        <v>714</v>
      </c>
    </row>
    <row r="154" spans="3:9" x14ac:dyDescent="0.25">
      <c r="C154" s="9" t="s">
        <v>55</v>
      </c>
      <c r="D154" s="9"/>
      <c r="E154" s="9"/>
      <c r="F154" s="9"/>
      <c r="H154" s="28">
        <v>2100</v>
      </c>
      <c r="I154" s="27" t="s">
        <v>705</v>
      </c>
    </row>
    <row r="155" spans="3:9" ht="22.5" x14ac:dyDescent="0.25">
      <c r="C155" s="9" t="s">
        <v>56</v>
      </c>
      <c r="D155" s="9"/>
      <c r="E155" s="9"/>
      <c r="F155" s="9"/>
      <c r="H155" s="28">
        <v>2200</v>
      </c>
      <c r="I155" s="27" t="s">
        <v>701</v>
      </c>
    </row>
    <row r="156" spans="3:9" x14ac:dyDescent="0.25">
      <c r="C156" s="9" t="s">
        <v>57</v>
      </c>
      <c r="D156" s="9"/>
      <c r="E156" s="9"/>
      <c r="F156" s="9"/>
      <c r="H156" s="28">
        <v>2300</v>
      </c>
      <c r="I156" s="27" t="s">
        <v>704</v>
      </c>
    </row>
    <row r="157" spans="3:9" ht="33.75" x14ac:dyDescent="0.25">
      <c r="C157" s="9" t="s">
        <v>58</v>
      </c>
      <c r="D157" s="9"/>
      <c r="E157" s="9"/>
      <c r="F157" s="9"/>
      <c r="H157" s="28">
        <v>2400</v>
      </c>
      <c r="I157" s="27" t="s">
        <v>703</v>
      </c>
    </row>
    <row r="158" spans="3:9" x14ac:dyDescent="0.25">
      <c r="C158" s="9" t="s">
        <v>59</v>
      </c>
      <c r="D158" s="9"/>
      <c r="E158" s="9"/>
      <c r="F158" s="9"/>
      <c r="H158" s="28">
        <v>2410</v>
      </c>
      <c r="I158" s="27" t="s">
        <v>717</v>
      </c>
    </row>
    <row r="159" spans="3:9" x14ac:dyDescent="0.25">
      <c r="C159" s="9" t="s">
        <v>60</v>
      </c>
      <c r="D159" s="9"/>
      <c r="E159" s="9"/>
      <c r="F159" s="9"/>
      <c r="H159" s="28">
        <v>2500</v>
      </c>
      <c r="I159" s="27" t="s">
        <v>700</v>
      </c>
    </row>
    <row r="160" spans="3:9" x14ac:dyDescent="0.25">
      <c r="C160" s="9" t="s">
        <v>61</v>
      </c>
      <c r="D160" s="9"/>
      <c r="E160" s="9"/>
      <c r="F160" s="9"/>
      <c r="H160" s="28">
        <v>3100</v>
      </c>
      <c r="I160" s="27" t="s">
        <v>707</v>
      </c>
    </row>
    <row r="161" spans="3:9" x14ac:dyDescent="0.25">
      <c r="C161" s="9" t="s">
        <v>62</v>
      </c>
      <c r="D161" s="9"/>
      <c r="E161" s="9"/>
      <c r="F161" s="9"/>
      <c r="H161" s="28">
        <v>3200</v>
      </c>
      <c r="I161" s="27" t="s">
        <v>702</v>
      </c>
    </row>
    <row r="162" spans="3:9" x14ac:dyDescent="0.25">
      <c r="C162" s="9" t="s">
        <v>63</v>
      </c>
      <c r="D162" s="9"/>
      <c r="E162" s="9"/>
      <c r="F162" s="9"/>
      <c r="H162" s="28">
        <v>3300</v>
      </c>
      <c r="I162" s="27" t="s">
        <v>559</v>
      </c>
    </row>
    <row r="163" spans="3:9" x14ac:dyDescent="0.25">
      <c r="C163" s="9" t="s">
        <v>64</v>
      </c>
      <c r="D163" s="9"/>
      <c r="E163" s="9"/>
      <c r="F163" s="9"/>
      <c r="H163" s="28">
        <v>3400</v>
      </c>
      <c r="I163" s="27" t="s">
        <v>706</v>
      </c>
    </row>
    <row r="164" spans="3:9" x14ac:dyDescent="0.25">
      <c r="C164" s="9" t="s">
        <v>65</v>
      </c>
      <c r="D164" s="9"/>
      <c r="E164" s="9"/>
      <c r="F164" s="9"/>
      <c r="H164" s="28">
        <v>4000</v>
      </c>
      <c r="I164" s="27" t="s">
        <v>718</v>
      </c>
    </row>
    <row r="165" spans="3:9" x14ac:dyDescent="0.25">
      <c r="C165" s="9" t="s">
        <v>66</v>
      </c>
      <c r="D165" s="9"/>
      <c r="E165" s="9"/>
      <c r="F165" s="9"/>
    </row>
    <row r="166" spans="3:9" x14ac:dyDescent="0.25">
      <c r="C166" s="9" t="s">
        <v>67</v>
      </c>
      <c r="D166" s="9"/>
      <c r="E166" s="9"/>
      <c r="F166" s="9"/>
    </row>
    <row r="167" spans="3:9" x14ac:dyDescent="0.25">
      <c r="C167" s="9" t="s">
        <v>68</v>
      </c>
      <c r="D167" s="9"/>
      <c r="E167" s="9"/>
      <c r="F167" s="9"/>
    </row>
    <row r="168" spans="3:9" x14ac:dyDescent="0.25">
      <c r="C168" s="9" t="s">
        <v>69</v>
      </c>
      <c r="D168" s="9"/>
      <c r="E168" s="9"/>
      <c r="F168" s="9"/>
    </row>
    <row r="169" spans="3:9" x14ac:dyDescent="0.25">
      <c r="C169" s="9" t="s">
        <v>70</v>
      </c>
      <c r="D169" s="9"/>
      <c r="E169" s="9"/>
      <c r="F169" s="9"/>
    </row>
    <row r="170" spans="3:9" ht="22.5" x14ac:dyDescent="0.25">
      <c r="C170" s="9" t="s">
        <v>71</v>
      </c>
      <c r="D170" s="9"/>
      <c r="E170" s="9"/>
      <c r="F170" s="9"/>
    </row>
    <row r="171" spans="3:9" x14ac:dyDescent="0.25">
      <c r="C171" s="9" t="s">
        <v>72</v>
      </c>
      <c r="D171" s="9"/>
      <c r="E171" s="9"/>
      <c r="F171" s="9"/>
    </row>
    <row r="172" spans="3:9" ht="22.5" x14ac:dyDescent="0.25">
      <c r="C172" s="9" t="s">
        <v>73</v>
      </c>
      <c r="D172" s="9"/>
      <c r="E172" s="9"/>
      <c r="F172" s="9"/>
    </row>
    <row r="173" spans="3:9" ht="22.5" x14ac:dyDescent="0.25">
      <c r="C173" s="9" t="s">
        <v>74</v>
      </c>
      <c r="D173" s="9"/>
      <c r="E173" s="9"/>
      <c r="F173" s="9"/>
    </row>
    <row r="174" spans="3:9" x14ac:dyDescent="0.25">
      <c r="C174" s="9" t="s">
        <v>75</v>
      </c>
      <c r="D174" s="9"/>
      <c r="E174" s="9"/>
      <c r="F174" s="9"/>
    </row>
    <row r="175" spans="3:9" ht="22.5" x14ac:dyDescent="0.25">
      <c r="C175" s="9" t="s">
        <v>76</v>
      </c>
      <c r="D175" s="9"/>
      <c r="E175" s="9"/>
      <c r="F175" s="9"/>
    </row>
    <row r="176" spans="3:9" ht="22.5" x14ac:dyDescent="0.25">
      <c r="C176" s="9" t="s">
        <v>77</v>
      </c>
      <c r="D176" s="9"/>
      <c r="E176" s="9"/>
      <c r="F176" s="9"/>
    </row>
    <row r="177" spans="3:6" ht="22.5" x14ac:dyDescent="0.25">
      <c r="C177" s="9" t="s">
        <v>78</v>
      </c>
      <c r="D177" s="9"/>
      <c r="E177" s="9"/>
      <c r="F177" s="9"/>
    </row>
    <row r="178" spans="3:6" ht="22.5" x14ac:dyDescent="0.25">
      <c r="C178" s="9" t="s">
        <v>79</v>
      </c>
      <c r="D178" s="9"/>
      <c r="E178" s="9"/>
      <c r="F178" s="9"/>
    </row>
    <row r="179" spans="3:6" x14ac:dyDescent="0.25">
      <c r="C179" s="9" t="s">
        <v>80</v>
      </c>
      <c r="D179" s="9"/>
      <c r="E179" s="9"/>
      <c r="F179" s="9"/>
    </row>
    <row r="180" spans="3:6" x14ac:dyDescent="0.25">
      <c r="C180" s="9" t="s">
        <v>81</v>
      </c>
      <c r="D180" s="9"/>
      <c r="E180" s="9"/>
      <c r="F180" s="9"/>
    </row>
    <row r="181" spans="3:6" ht="22.5" x14ac:dyDescent="0.25">
      <c r="C181" s="9" t="s">
        <v>82</v>
      </c>
      <c r="D181" s="9"/>
      <c r="E181" s="9"/>
      <c r="F181" s="9"/>
    </row>
    <row r="182" spans="3:6" ht="22.5" x14ac:dyDescent="0.25">
      <c r="C182" s="9" t="s">
        <v>83</v>
      </c>
      <c r="D182" s="9"/>
      <c r="E182" s="9"/>
      <c r="F182" s="9"/>
    </row>
    <row r="183" spans="3:6" x14ac:dyDescent="0.25">
      <c r="C183" s="9" t="s">
        <v>84</v>
      </c>
      <c r="D183" s="9"/>
      <c r="E183" s="9"/>
      <c r="F183" s="9"/>
    </row>
    <row r="184" spans="3:6" ht="22.5" x14ac:dyDescent="0.25">
      <c r="C184" s="9" t="s">
        <v>85</v>
      </c>
      <c r="D184" s="9"/>
      <c r="E184" s="9"/>
      <c r="F184" s="9"/>
    </row>
    <row r="185" spans="3:6" x14ac:dyDescent="0.25">
      <c r="C185" s="9" t="s">
        <v>86</v>
      </c>
      <c r="D185" s="9"/>
      <c r="E185" s="9"/>
      <c r="F185" s="9"/>
    </row>
    <row r="186" spans="3:6" ht="22.5" x14ac:dyDescent="0.25">
      <c r="C186" s="9" t="s">
        <v>87</v>
      </c>
      <c r="D186" s="9"/>
      <c r="E186" s="9"/>
      <c r="F186" s="9"/>
    </row>
    <row r="187" spans="3:6" ht="22.5" x14ac:dyDescent="0.25">
      <c r="C187" s="9" t="s">
        <v>88</v>
      </c>
      <c r="D187" s="9"/>
      <c r="E187" s="9"/>
      <c r="F187" s="9"/>
    </row>
    <row r="188" spans="3:6" ht="22.5" x14ac:dyDescent="0.25">
      <c r="C188" s="9" t="s">
        <v>89</v>
      </c>
      <c r="D188" s="9"/>
      <c r="E188" s="9"/>
      <c r="F188" s="9"/>
    </row>
    <row r="189" spans="3:6" x14ac:dyDescent="0.25">
      <c r="C189" s="9" t="s">
        <v>90</v>
      </c>
      <c r="D189" s="9"/>
      <c r="E189" s="9"/>
      <c r="F189" s="9"/>
    </row>
    <row r="190" spans="3:6" x14ac:dyDescent="0.25">
      <c r="C190" s="9" t="s">
        <v>91</v>
      </c>
      <c r="D190" s="9"/>
      <c r="E190" s="9"/>
      <c r="F190" s="9"/>
    </row>
    <row r="191" spans="3:6" x14ac:dyDescent="0.25">
      <c r="C191" s="9" t="s">
        <v>92</v>
      </c>
      <c r="D191" s="9"/>
      <c r="E191" s="9"/>
      <c r="F191" s="9"/>
    </row>
    <row r="192" spans="3:6" ht="22.5" x14ac:dyDescent="0.25">
      <c r="C192" s="9" t="s">
        <v>93</v>
      </c>
      <c r="D192" s="9"/>
      <c r="E192" s="9"/>
      <c r="F192" s="9"/>
    </row>
    <row r="193" spans="3:6" x14ac:dyDescent="0.25">
      <c r="C193" s="9" t="s">
        <v>94</v>
      </c>
      <c r="D193" s="9"/>
      <c r="E193" s="9"/>
      <c r="F193" s="9"/>
    </row>
    <row r="194" spans="3:6" ht="22.5" x14ac:dyDescent="0.25">
      <c r="C194" s="9" t="s">
        <v>95</v>
      </c>
      <c r="D194" s="9"/>
      <c r="E194" s="9"/>
      <c r="F194" s="9"/>
    </row>
    <row r="195" spans="3:6" ht="22.5" x14ac:dyDescent="0.25">
      <c r="C195" s="9" t="s">
        <v>96</v>
      </c>
      <c r="D195" s="9"/>
      <c r="E195" s="9"/>
      <c r="F195" s="9"/>
    </row>
    <row r="196" spans="3:6" ht="22.5" x14ac:dyDescent="0.25">
      <c r="C196" s="9" t="s">
        <v>97</v>
      </c>
      <c r="D196" s="9"/>
      <c r="E196" s="9"/>
      <c r="F196" s="9"/>
    </row>
    <row r="197" spans="3:6" ht="22.5" x14ac:dyDescent="0.25">
      <c r="C197" s="9" t="s">
        <v>98</v>
      </c>
      <c r="D197" s="9"/>
      <c r="E197" s="9"/>
      <c r="F197" s="9"/>
    </row>
    <row r="198" spans="3:6" x14ac:dyDescent="0.25">
      <c r="C198" s="9" t="s">
        <v>99</v>
      </c>
      <c r="D198" s="9"/>
      <c r="E198" s="9"/>
      <c r="F198" s="9"/>
    </row>
    <row r="199" spans="3:6" x14ac:dyDescent="0.25">
      <c r="C199" s="9" t="s">
        <v>100</v>
      </c>
      <c r="D199" s="9"/>
      <c r="E199" s="9"/>
      <c r="F199" s="9"/>
    </row>
    <row r="200" spans="3:6" x14ac:dyDescent="0.25">
      <c r="C200" s="9" t="s">
        <v>101</v>
      </c>
      <c r="D200" s="9"/>
      <c r="E200" s="9"/>
      <c r="F200" s="9"/>
    </row>
    <row r="201" spans="3:6" ht="22.5" x14ac:dyDescent="0.25">
      <c r="C201" s="9" t="s">
        <v>102</v>
      </c>
      <c r="D201" s="9"/>
      <c r="E201" s="9"/>
      <c r="F201" s="9"/>
    </row>
    <row r="202" spans="3:6" x14ac:dyDescent="0.25">
      <c r="C202" s="9" t="s">
        <v>103</v>
      </c>
      <c r="D202" s="9"/>
      <c r="E202" s="9"/>
      <c r="F202" s="9"/>
    </row>
    <row r="203" spans="3:6" x14ac:dyDescent="0.25">
      <c r="C203" s="9" t="s">
        <v>104</v>
      </c>
      <c r="D203" s="9"/>
      <c r="E203" s="9"/>
      <c r="F203" s="9"/>
    </row>
    <row r="204" spans="3:6" ht="22.5" x14ac:dyDescent="0.25">
      <c r="C204" s="9" t="s">
        <v>105</v>
      </c>
      <c r="D204" s="9"/>
      <c r="E204" s="9"/>
      <c r="F204" s="9"/>
    </row>
    <row r="205" spans="3:6" ht="22.5" x14ac:dyDescent="0.25">
      <c r="C205" s="9" t="s">
        <v>106</v>
      </c>
      <c r="D205" s="9"/>
      <c r="E205" s="9"/>
      <c r="F205" s="9"/>
    </row>
    <row r="206" spans="3:6" ht="22.5" x14ac:dyDescent="0.25">
      <c r="C206" s="9" t="s">
        <v>107</v>
      </c>
      <c r="D206" s="9"/>
      <c r="E206" s="9"/>
      <c r="F206" s="9"/>
    </row>
    <row r="207" spans="3:6" x14ac:dyDescent="0.25">
      <c r="C207" s="9" t="s">
        <v>108</v>
      </c>
      <c r="D207" s="9"/>
      <c r="E207" s="9"/>
      <c r="F207" s="9"/>
    </row>
    <row r="208" spans="3:6" ht="22.5" x14ac:dyDescent="0.25">
      <c r="C208" s="9" t="s">
        <v>109</v>
      </c>
      <c r="D208" s="9"/>
      <c r="E208" s="9"/>
      <c r="F208" s="9"/>
    </row>
    <row r="209" spans="3:6" ht="22.5" x14ac:dyDescent="0.25">
      <c r="C209" s="9" t="s">
        <v>110</v>
      </c>
      <c r="D209" s="9"/>
      <c r="E209" s="9"/>
      <c r="F209" s="9"/>
    </row>
    <row r="210" spans="3:6" ht="33.75" x14ac:dyDescent="0.25">
      <c r="C210" s="9" t="s">
        <v>111</v>
      </c>
      <c r="D210" s="9"/>
      <c r="E210" s="9"/>
      <c r="F210" s="9"/>
    </row>
    <row r="211" spans="3:6" x14ac:dyDescent="0.25">
      <c r="C211" s="9" t="s">
        <v>112</v>
      </c>
      <c r="D211" s="9"/>
      <c r="E211" s="9"/>
      <c r="F211" s="9"/>
    </row>
    <row r="212" spans="3:6" x14ac:dyDescent="0.25">
      <c r="C212" s="9" t="s">
        <v>113</v>
      </c>
      <c r="D212" s="9"/>
      <c r="E212" s="9"/>
      <c r="F212" s="9"/>
    </row>
    <row r="213" spans="3:6" ht="22.5" x14ac:dyDescent="0.25">
      <c r="C213" s="9" t="s">
        <v>114</v>
      </c>
      <c r="D213" s="9"/>
      <c r="E213" s="9"/>
      <c r="F213" s="9"/>
    </row>
    <row r="214" spans="3:6" x14ac:dyDescent="0.25">
      <c r="C214" s="9" t="s">
        <v>115</v>
      </c>
      <c r="D214" s="9"/>
      <c r="E214" s="9"/>
      <c r="F214" s="9"/>
    </row>
    <row r="215" spans="3:6" ht="33.75" x14ac:dyDescent="0.25">
      <c r="C215" s="9" t="s">
        <v>116</v>
      </c>
      <c r="D215" s="9"/>
      <c r="E215" s="9"/>
      <c r="F215" s="9"/>
    </row>
    <row r="216" spans="3:6" ht="22.5" x14ac:dyDescent="0.25">
      <c r="C216" s="9" t="s">
        <v>117</v>
      </c>
      <c r="D216" s="9"/>
      <c r="E216" s="9"/>
      <c r="F216" s="9"/>
    </row>
    <row r="217" spans="3:6" ht="22.5" x14ac:dyDescent="0.25">
      <c r="C217" s="9" t="s">
        <v>118</v>
      </c>
      <c r="D217" s="9"/>
      <c r="E217" s="9"/>
      <c r="F217" s="9"/>
    </row>
    <row r="218" spans="3:6" ht="33.75" x14ac:dyDescent="0.25">
      <c r="C218" s="9" t="s">
        <v>119</v>
      </c>
      <c r="D218" s="9"/>
      <c r="E218" s="9"/>
      <c r="F218" s="9"/>
    </row>
    <row r="219" spans="3:6" ht="22.5" x14ac:dyDescent="0.25">
      <c r="C219" s="9" t="s">
        <v>120</v>
      </c>
      <c r="D219" s="9"/>
      <c r="E219" s="9"/>
      <c r="F219" s="9"/>
    </row>
    <row r="220" spans="3:6" ht="22.5" x14ac:dyDescent="0.25">
      <c r="C220" s="9" t="s">
        <v>121</v>
      </c>
      <c r="D220" s="9"/>
      <c r="E220" s="9"/>
      <c r="F220" s="9"/>
    </row>
    <row r="221" spans="3:6" x14ac:dyDescent="0.25">
      <c r="C221" s="9" t="s">
        <v>122</v>
      </c>
      <c r="D221" s="9"/>
      <c r="E221" s="9"/>
      <c r="F221" s="9"/>
    </row>
    <row r="222" spans="3:6" x14ac:dyDescent="0.25">
      <c r="C222" s="9" t="s">
        <v>123</v>
      </c>
      <c r="D222" s="9"/>
      <c r="E222" s="9"/>
      <c r="F222" s="9"/>
    </row>
    <row r="223" spans="3:6" x14ac:dyDescent="0.25">
      <c r="C223" s="9" t="s">
        <v>124</v>
      </c>
      <c r="D223" s="9"/>
      <c r="E223" s="9"/>
      <c r="F223" s="9"/>
    </row>
    <row r="224" spans="3:6" x14ac:dyDescent="0.25">
      <c r="C224" s="9" t="s">
        <v>125</v>
      </c>
      <c r="D224" s="9"/>
      <c r="E224" s="9"/>
      <c r="F224" s="9"/>
    </row>
    <row r="225" spans="3:6" ht="22.5" x14ac:dyDescent="0.25">
      <c r="C225" s="9" t="s">
        <v>126</v>
      </c>
      <c r="D225" s="9"/>
      <c r="E225" s="9"/>
      <c r="F225" s="9"/>
    </row>
    <row r="226" spans="3:6" ht="22.5" x14ac:dyDescent="0.25">
      <c r="C226" s="9" t="s">
        <v>127</v>
      </c>
      <c r="D226" s="9"/>
      <c r="E226" s="9"/>
      <c r="F226" s="9"/>
    </row>
    <row r="227" spans="3:6" ht="33.75" x14ac:dyDescent="0.25">
      <c r="C227" s="9" t="s">
        <v>128</v>
      </c>
      <c r="D227" s="9"/>
      <c r="E227" s="9"/>
      <c r="F227" s="9"/>
    </row>
    <row r="228" spans="3:6" x14ac:dyDescent="0.25">
      <c r="C228" s="9" t="s">
        <v>129</v>
      </c>
      <c r="D228" s="9"/>
      <c r="E228" s="9"/>
      <c r="F228" s="9"/>
    </row>
    <row r="229" spans="3:6" x14ac:dyDescent="0.25">
      <c r="C229" s="9" t="s">
        <v>130</v>
      </c>
      <c r="D229" s="9"/>
      <c r="E229" s="9"/>
      <c r="F229" s="9"/>
    </row>
    <row r="230" spans="3:6" x14ac:dyDescent="0.25">
      <c r="C230" s="9" t="s">
        <v>131</v>
      </c>
      <c r="D230" s="9"/>
      <c r="E230" s="9"/>
      <c r="F230" s="9"/>
    </row>
    <row r="231" spans="3:6" ht="22.5" x14ac:dyDescent="0.25">
      <c r="C231" s="9" t="s">
        <v>132</v>
      </c>
      <c r="D231" s="9"/>
      <c r="E231" s="9"/>
      <c r="F231" s="9"/>
    </row>
    <row r="232" spans="3:6" ht="33.75" x14ac:dyDescent="0.25">
      <c r="C232" s="9" t="s">
        <v>133</v>
      </c>
      <c r="D232" s="9"/>
      <c r="E232" s="9"/>
      <c r="F232" s="9"/>
    </row>
    <row r="233" spans="3:6" ht="33.75" x14ac:dyDescent="0.25">
      <c r="C233" s="9" t="s">
        <v>134</v>
      </c>
      <c r="D233" s="9"/>
      <c r="E233" s="9"/>
      <c r="F233" s="9"/>
    </row>
    <row r="234" spans="3:6" ht="22.5" x14ac:dyDescent="0.25">
      <c r="C234" s="9" t="s">
        <v>135</v>
      </c>
      <c r="D234" s="9"/>
      <c r="E234" s="9"/>
      <c r="F234" s="9"/>
    </row>
    <row r="235" spans="3:6" ht="22.5" x14ac:dyDescent="0.25">
      <c r="C235" s="9" t="s">
        <v>136</v>
      </c>
      <c r="D235" s="9"/>
      <c r="E235" s="9"/>
      <c r="F235" s="9"/>
    </row>
    <row r="236" spans="3:6" x14ac:dyDescent="0.25">
      <c r="C236" s="9" t="s">
        <v>137</v>
      </c>
      <c r="D236" s="9"/>
      <c r="E236" s="9"/>
      <c r="F236" s="9"/>
    </row>
    <row r="237" spans="3:6" x14ac:dyDescent="0.25">
      <c r="C237" s="9" t="s">
        <v>138</v>
      </c>
      <c r="D237" s="9"/>
      <c r="E237" s="9"/>
      <c r="F237" s="9"/>
    </row>
    <row r="238" spans="3:6" ht="22.5" x14ac:dyDescent="0.25">
      <c r="C238" s="9" t="s">
        <v>139</v>
      </c>
      <c r="D238" s="9"/>
      <c r="E238" s="9"/>
      <c r="F238" s="9"/>
    </row>
    <row r="239" spans="3:6" ht="22.5" x14ac:dyDescent="0.25">
      <c r="C239" s="9" t="s">
        <v>140</v>
      </c>
      <c r="D239" s="9"/>
      <c r="E239" s="9"/>
      <c r="F239" s="9"/>
    </row>
    <row r="240" spans="3:6" ht="22.5" x14ac:dyDescent="0.25">
      <c r="C240" s="9" t="s">
        <v>141</v>
      </c>
      <c r="D240" s="9"/>
      <c r="E240" s="9"/>
      <c r="F240" s="9"/>
    </row>
    <row r="241" spans="3:6" x14ac:dyDescent="0.25">
      <c r="C241" s="9" t="s">
        <v>142</v>
      </c>
      <c r="D241" s="9"/>
      <c r="E241" s="9"/>
      <c r="F241" s="9"/>
    </row>
    <row r="242" spans="3:6" ht="22.5" x14ac:dyDescent="0.25">
      <c r="C242" s="9" t="s">
        <v>143</v>
      </c>
      <c r="D242" s="9"/>
      <c r="E242" s="9"/>
      <c r="F242" s="9"/>
    </row>
    <row r="243" spans="3:6" ht="46.5" customHeight="1" x14ac:dyDescent="0.25">
      <c r="C243" s="9" t="s">
        <v>144</v>
      </c>
      <c r="D243" s="9"/>
      <c r="E243" s="9"/>
      <c r="F243" s="9"/>
    </row>
    <row r="244" spans="3:6" x14ac:dyDescent="0.25">
      <c r="C244" s="9" t="s">
        <v>145</v>
      </c>
      <c r="D244" s="9"/>
      <c r="E244" s="9"/>
      <c r="F244" s="9"/>
    </row>
    <row r="245" spans="3:6" x14ac:dyDescent="0.25">
      <c r="C245" s="9" t="s">
        <v>146</v>
      </c>
      <c r="D245" s="9"/>
      <c r="E245" s="9"/>
      <c r="F245" s="9"/>
    </row>
    <row r="246" spans="3:6" ht="33.75" x14ac:dyDescent="0.25">
      <c r="C246" s="9" t="s">
        <v>147</v>
      </c>
      <c r="D246" s="9"/>
      <c r="E246" s="9"/>
      <c r="F246" s="9"/>
    </row>
    <row r="247" spans="3:6" ht="22.5" x14ac:dyDescent="0.25">
      <c r="C247" s="9" t="s">
        <v>148</v>
      </c>
      <c r="D247" s="9"/>
      <c r="E247" s="9"/>
      <c r="F247" s="9"/>
    </row>
    <row r="248" spans="3:6" ht="22.5" x14ac:dyDescent="0.25">
      <c r="C248" s="9" t="s">
        <v>149</v>
      </c>
      <c r="D248" s="9"/>
      <c r="E248" s="9"/>
      <c r="F248" s="9"/>
    </row>
    <row r="249" spans="3:6" ht="22.5" x14ac:dyDescent="0.25">
      <c r="C249" s="9" t="s">
        <v>150</v>
      </c>
      <c r="D249" s="9"/>
      <c r="E249" s="9"/>
      <c r="F249" s="9"/>
    </row>
    <row r="250" spans="3:6" x14ac:dyDescent="0.25">
      <c r="C250" s="9" t="s">
        <v>151</v>
      </c>
      <c r="D250" s="9"/>
      <c r="E250" s="9"/>
      <c r="F250" s="9"/>
    </row>
    <row r="251" spans="3:6" x14ac:dyDescent="0.25">
      <c r="C251" s="9" t="s">
        <v>152</v>
      </c>
      <c r="D251" s="9"/>
      <c r="E251" s="9"/>
      <c r="F251" s="9"/>
    </row>
    <row r="252" spans="3:6" ht="45" x14ac:dyDescent="0.25">
      <c r="C252" s="9" t="s">
        <v>153</v>
      </c>
      <c r="D252" s="9"/>
      <c r="E252" s="9"/>
      <c r="F252" s="9"/>
    </row>
    <row r="253" spans="3:6" ht="22.5" x14ac:dyDescent="0.25">
      <c r="C253" s="9" t="s">
        <v>154</v>
      </c>
      <c r="D253" s="9"/>
      <c r="E253" s="9"/>
      <c r="F253" s="9"/>
    </row>
    <row r="254" spans="3:6" x14ac:dyDescent="0.25">
      <c r="C254" s="9" t="s">
        <v>155</v>
      </c>
      <c r="D254" s="9"/>
      <c r="E254" s="9"/>
      <c r="F254" s="9"/>
    </row>
    <row r="255" spans="3:6" ht="22.5" x14ac:dyDescent="0.25">
      <c r="C255" s="9" t="s">
        <v>156</v>
      </c>
      <c r="D255" s="9"/>
      <c r="E255" s="9"/>
      <c r="F255" s="9"/>
    </row>
    <row r="256" spans="3:6" ht="33.75" x14ac:dyDescent="0.25">
      <c r="C256" s="9" t="s">
        <v>157</v>
      </c>
      <c r="D256" s="9"/>
      <c r="E256" s="9"/>
      <c r="F256" s="9"/>
    </row>
    <row r="257" spans="3:6" ht="33.75" x14ac:dyDescent="0.25">
      <c r="C257" s="9" t="s">
        <v>158</v>
      </c>
      <c r="D257" s="9"/>
      <c r="E257" s="9"/>
      <c r="F257" s="9"/>
    </row>
    <row r="258" spans="3:6" x14ac:dyDescent="0.25">
      <c r="C258" s="9" t="s">
        <v>159</v>
      </c>
      <c r="D258" s="9"/>
      <c r="E258" s="9"/>
      <c r="F258" s="9"/>
    </row>
    <row r="259" spans="3:6" ht="22.5" x14ac:dyDescent="0.25">
      <c r="C259" s="9" t="s">
        <v>160</v>
      </c>
      <c r="D259" s="9"/>
      <c r="E259" s="9"/>
      <c r="F259" s="9"/>
    </row>
    <row r="260" spans="3:6" ht="45" x14ac:dyDescent="0.25">
      <c r="C260" s="9" t="s">
        <v>161</v>
      </c>
      <c r="D260" s="9"/>
      <c r="E260" s="9"/>
      <c r="F260" s="9"/>
    </row>
    <row r="261" spans="3:6" ht="22.5" x14ac:dyDescent="0.25">
      <c r="C261" s="9" t="s">
        <v>162</v>
      </c>
      <c r="D261" s="9"/>
      <c r="E261" s="9"/>
      <c r="F261" s="9"/>
    </row>
    <row r="262" spans="3:6" x14ac:dyDescent="0.25">
      <c r="C262" s="9" t="s">
        <v>163</v>
      </c>
      <c r="D262" s="9"/>
      <c r="E262" s="9"/>
      <c r="F262" s="9"/>
    </row>
    <row r="263" spans="3:6" ht="22.5" x14ac:dyDescent="0.25">
      <c r="C263" s="9" t="s">
        <v>164</v>
      </c>
      <c r="D263" s="9"/>
      <c r="E263" s="9"/>
      <c r="F263" s="9"/>
    </row>
    <row r="264" spans="3:6" ht="22.5" x14ac:dyDescent="0.25">
      <c r="C264" s="9" t="s">
        <v>165</v>
      </c>
      <c r="D264" s="9"/>
      <c r="E264" s="9"/>
      <c r="F264" s="9"/>
    </row>
    <row r="265" spans="3:6" ht="22.5" x14ac:dyDescent="0.25">
      <c r="C265" s="9" t="s">
        <v>166</v>
      </c>
      <c r="D265" s="9"/>
      <c r="E265" s="9"/>
      <c r="F265" s="9"/>
    </row>
    <row r="266" spans="3:6" x14ac:dyDescent="0.25">
      <c r="C266" s="9" t="s">
        <v>167</v>
      </c>
      <c r="D266" s="9"/>
      <c r="E266" s="9"/>
      <c r="F266" s="9"/>
    </row>
    <row r="267" spans="3:6" x14ac:dyDescent="0.25">
      <c r="C267" s="9" t="s">
        <v>168</v>
      </c>
      <c r="D267" s="9"/>
      <c r="E267" s="9"/>
      <c r="F267" s="9"/>
    </row>
    <row r="268" spans="3:6" x14ac:dyDescent="0.25">
      <c r="C268" s="9" t="s">
        <v>169</v>
      </c>
      <c r="D268" s="9"/>
      <c r="E268" s="9"/>
      <c r="F268" s="9"/>
    </row>
    <row r="269" spans="3:6" x14ac:dyDescent="0.25">
      <c r="C269" s="9" t="s">
        <v>170</v>
      </c>
      <c r="D269" s="9"/>
      <c r="E269" s="9"/>
      <c r="F269" s="9"/>
    </row>
    <row r="270" spans="3:6" ht="22.5" x14ac:dyDescent="0.25">
      <c r="C270" s="9" t="s">
        <v>171</v>
      </c>
      <c r="D270" s="9"/>
      <c r="E270" s="9"/>
      <c r="F270" s="9"/>
    </row>
    <row r="271" spans="3:6" ht="22.5" x14ac:dyDescent="0.25">
      <c r="C271" s="9" t="s">
        <v>172</v>
      </c>
      <c r="D271" s="9"/>
      <c r="E271" s="9"/>
      <c r="F271" s="9"/>
    </row>
    <row r="272" spans="3:6" ht="22.5" x14ac:dyDescent="0.25">
      <c r="C272" s="9" t="s">
        <v>173</v>
      </c>
      <c r="D272" s="9"/>
      <c r="E272" s="9"/>
      <c r="F272" s="9"/>
    </row>
    <row r="273" spans="3:6" ht="22.5" x14ac:dyDescent="0.25">
      <c r="C273" s="9" t="s">
        <v>174</v>
      </c>
      <c r="D273" s="9"/>
      <c r="E273" s="9"/>
      <c r="F273" s="9"/>
    </row>
    <row r="274" spans="3:6" x14ac:dyDescent="0.25">
      <c r="C274" s="9" t="s">
        <v>175</v>
      </c>
      <c r="D274" s="9"/>
      <c r="E274" s="9"/>
      <c r="F274" s="9"/>
    </row>
    <row r="275" spans="3:6" ht="22.5" x14ac:dyDescent="0.25">
      <c r="C275" s="9" t="s">
        <v>176</v>
      </c>
      <c r="D275" s="9"/>
      <c r="E275" s="9"/>
      <c r="F275" s="9"/>
    </row>
    <row r="276" spans="3:6" ht="22.5" x14ac:dyDescent="0.25">
      <c r="C276" s="9" t="s">
        <v>177</v>
      </c>
      <c r="D276" s="9"/>
      <c r="E276" s="9"/>
      <c r="F276" s="9"/>
    </row>
    <row r="277" spans="3:6" ht="33.75" x14ac:dyDescent="0.25">
      <c r="C277" s="9" t="s">
        <v>178</v>
      </c>
      <c r="D277" s="9"/>
      <c r="E277" s="9"/>
      <c r="F277" s="9"/>
    </row>
    <row r="278" spans="3:6" x14ac:dyDescent="0.25">
      <c r="C278" s="9" t="s">
        <v>179</v>
      </c>
      <c r="D278" s="9"/>
      <c r="E278" s="9"/>
      <c r="F278" s="9"/>
    </row>
    <row r="279" spans="3:6" ht="22.5" x14ac:dyDescent="0.25">
      <c r="C279" s="9" t="s">
        <v>180</v>
      </c>
      <c r="D279" s="9"/>
      <c r="E279" s="9"/>
      <c r="F279" s="9"/>
    </row>
    <row r="280" spans="3:6" ht="22.5" x14ac:dyDescent="0.25">
      <c r="C280" s="9" t="s">
        <v>181</v>
      </c>
      <c r="D280" s="9"/>
      <c r="E280" s="9"/>
      <c r="F280" s="9"/>
    </row>
    <row r="281" spans="3:6" ht="22.5" x14ac:dyDescent="0.25">
      <c r="C281" s="9" t="s">
        <v>182</v>
      </c>
      <c r="D281" s="9"/>
      <c r="E281" s="9"/>
      <c r="F281" s="9"/>
    </row>
    <row r="282" spans="3:6" ht="22.5" x14ac:dyDescent="0.25">
      <c r="C282" s="9" t="s">
        <v>183</v>
      </c>
      <c r="D282" s="9"/>
      <c r="E282" s="9"/>
      <c r="F282" s="9"/>
    </row>
    <row r="283" spans="3:6" ht="22.5" x14ac:dyDescent="0.25">
      <c r="C283" s="9" t="s">
        <v>184</v>
      </c>
      <c r="D283" s="9"/>
      <c r="E283" s="9"/>
      <c r="F283" s="9"/>
    </row>
    <row r="284" spans="3:6" ht="22.5" x14ac:dyDescent="0.25">
      <c r="C284" s="9" t="s">
        <v>185</v>
      </c>
      <c r="D284" s="9"/>
      <c r="E284" s="9"/>
      <c r="F284" s="9"/>
    </row>
    <row r="285" spans="3:6" ht="22.5" x14ac:dyDescent="0.25">
      <c r="C285" s="9" t="s">
        <v>186</v>
      </c>
      <c r="D285" s="9"/>
      <c r="E285" s="9"/>
      <c r="F285" s="9"/>
    </row>
    <row r="286" spans="3:6" ht="33.75" x14ac:dyDescent="0.25">
      <c r="C286" s="9" t="s">
        <v>187</v>
      </c>
      <c r="D286" s="9"/>
      <c r="E286" s="9"/>
      <c r="F286" s="9"/>
    </row>
    <row r="287" spans="3:6" x14ac:dyDescent="0.25">
      <c r="C287" s="9" t="s">
        <v>188</v>
      </c>
      <c r="D287" s="9"/>
      <c r="E287" s="9"/>
      <c r="F287" s="9"/>
    </row>
    <row r="288" spans="3:6" ht="22.5" x14ac:dyDescent="0.25">
      <c r="C288" s="9" t="s">
        <v>189</v>
      </c>
      <c r="D288" s="9"/>
      <c r="E288" s="9"/>
      <c r="F288" s="9"/>
    </row>
    <row r="289" spans="3:6" ht="22.5" x14ac:dyDescent="0.25">
      <c r="C289" s="9" t="s">
        <v>190</v>
      </c>
      <c r="D289" s="9"/>
      <c r="E289" s="9"/>
      <c r="F289" s="9"/>
    </row>
    <row r="290" spans="3:6" x14ac:dyDescent="0.25">
      <c r="C290" s="9" t="s">
        <v>191</v>
      </c>
      <c r="D290" s="9"/>
      <c r="E290" s="9"/>
      <c r="F290" s="9"/>
    </row>
    <row r="291" spans="3:6" ht="22.5" x14ac:dyDescent="0.25">
      <c r="C291" s="9" t="s">
        <v>192</v>
      </c>
      <c r="D291" s="9"/>
      <c r="E291" s="9"/>
      <c r="F291" s="9"/>
    </row>
    <row r="292" spans="3:6" ht="22.5" x14ac:dyDescent="0.25">
      <c r="C292" s="9" t="s">
        <v>193</v>
      </c>
      <c r="D292" s="9"/>
      <c r="E292" s="9"/>
      <c r="F292" s="9"/>
    </row>
    <row r="293" spans="3:6" x14ac:dyDescent="0.25">
      <c r="C293" s="9" t="s">
        <v>194</v>
      </c>
      <c r="D293" s="9"/>
      <c r="E293" s="9"/>
      <c r="F293" s="9"/>
    </row>
    <row r="294" spans="3:6" ht="22.5" x14ac:dyDescent="0.25">
      <c r="C294" s="9" t="s">
        <v>195</v>
      </c>
      <c r="D294" s="9"/>
      <c r="E294" s="9"/>
      <c r="F294" s="9"/>
    </row>
    <row r="295" spans="3:6" x14ac:dyDescent="0.25">
      <c r="C295" s="9" t="s">
        <v>196</v>
      </c>
      <c r="D295" s="9"/>
      <c r="E295" s="9"/>
      <c r="F295" s="9"/>
    </row>
    <row r="296" spans="3:6" ht="22.5" x14ac:dyDescent="0.25">
      <c r="C296" s="9" t="s">
        <v>197</v>
      </c>
      <c r="D296" s="9"/>
      <c r="E296" s="9"/>
      <c r="F296" s="9"/>
    </row>
    <row r="297" spans="3:6" x14ac:dyDescent="0.25">
      <c r="C297" s="9" t="s">
        <v>198</v>
      </c>
      <c r="D297" s="9"/>
      <c r="E297" s="9"/>
      <c r="F297" s="9"/>
    </row>
    <row r="298" spans="3:6" ht="22.5" x14ac:dyDescent="0.25">
      <c r="C298" s="9" t="s">
        <v>199</v>
      </c>
      <c r="D298" s="9"/>
      <c r="E298" s="9"/>
      <c r="F298" s="9"/>
    </row>
    <row r="299" spans="3:6" ht="22.5" x14ac:dyDescent="0.25">
      <c r="C299" s="9" t="s">
        <v>200</v>
      </c>
      <c r="D299" s="9"/>
      <c r="E299" s="9"/>
      <c r="F299" s="9"/>
    </row>
    <row r="300" spans="3:6" ht="22.5" x14ac:dyDescent="0.25">
      <c r="C300" s="9" t="s">
        <v>201</v>
      </c>
      <c r="D300" s="9"/>
      <c r="E300" s="9"/>
      <c r="F300" s="9"/>
    </row>
    <row r="301" spans="3:6" ht="22.5" x14ac:dyDescent="0.25">
      <c r="C301" s="9" t="s">
        <v>202</v>
      </c>
      <c r="D301" s="9"/>
      <c r="E301" s="9"/>
      <c r="F301" s="9"/>
    </row>
    <row r="302" spans="3:6" ht="22.5" x14ac:dyDescent="0.25">
      <c r="C302" s="9" t="s">
        <v>203</v>
      </c>
      <c r="D302" s="9"/>
      <c r="E302" s="9"/>
      <c r="F302" s="9"/>
    </row>
    <row r="303" spans="3:6" ht="22.5" x14ac:dyDescent="0.25">
      <c r="C303" s="9" t="s">
        <v>204</v>
      </c>
      <c r="D303" s="9"/>
      <c r="E303" s="9"/>
      <c r="F303" s="9"/>
    </row>
    <row r="304" spans="3:6" x14ac:dyDescent="0.25">
      <c r="C304" s="9" t="s">
        <v>205</v>
      </c>
      <c r="D304" s="9"/>
      <c r="E304" s="9"/>
      <c r="F304" s="9"/>
    </row>
    <row r="305" spans="3:6" ht="22.5" x14ac:dyDescent="0.25">
      <c r="C305" s="9" t="s">
        <v>206</v>
      </c>
      <c r="D305" s="9"/>
      <c r="E305" s="9"/>
      <c r="F305" s="9"/>
    </row>
    <row r="306" spans="3:6" ht="22.5" x14ac:dyDescent="0.25">
      <c r="C306" s="9" t="s">
        <v>207</v>
      </c>
      <c r="D306" s="9"/>
      <c r="E306" s="9"/>
      <c r="F306" s="9"/>
    </row>
    <row r="307" spans="3:6" x14ac:dyDescent="0.25">
      <c r="C307" s="9" t="s">
        <v>208</v>
      </c>
      <c r="D307" s="9"/>
      <c r="E307" s="9"/>
      <c r="F307" s="9"/>
    </row>
    <row r="308" spans="3:6" ht="56.25" x14ac:dyDescent="0.25">
      <c r="C308" s="9" t="s">
        <v>209</v>
      </c>
      <c r="D308" s="9"/>
      <c r="E308" s="9"/>
      <c r="F308" s="9"/>
    </row>
    <row r="309" spans="3:6" x14ac:dyDescent="0.25">
      <c r="C309" s="9" t="s">
        <v>210</v>
      </c>
      <c r="D309" s="9"/>
      <c r="E309" s="9"/>
      <c r="F309" s="9"/>
    </row>
    <row r="310" spans="3:6" ht="22.5" x14ac:dyDescent="0.25">
      <c r="C310" s="9" t="s">
        <v>211</v>
      </c>
      <c r="D310" s="9"/>
      <c r="E310" s="9"/>
      <c r="F310" s="9"/>
    </row>
    <row r="311" spans="3:6" ht="56.25" x14ac:dyDescent="0.25">
      <c r="C311" s="9" t="s">
        <v>212</v>
      </c>
      <c r="D311" s="9"/>
      <c r="E311" s="9"/>
      <c r="F311" s="9"/>
    </row>
    <row r="312" spans="3:6" x14ac:dyDescent="0.25">
      <c r="C312" s="9" t="s">
        <v>213</v>
      </c>
      <c r="D312" s="9"/>
      <c r="E312" s="9"/>
      <c r="F312" s="9"/>
    </row>
    <row r="313" spans="3:6" ht="22.5" x14ac:dyDescent="0.25">
      <c r="C313" s="9" t="s">
        <v>214</v>
      </c>
      <c r="D313" s="9"/>
      <c r="E313" s="9"/>
      <c r="F313" s="9"/>
    </row>
    <row r="314" spans="3:6" x14ac:dyDescent="0.25">
      <c r="C314" s="9" t="s">
        <v>215</v>
      </c>
      <c r="D314" s="9"/>
      <c r="E314" s="9"/>
      <c r="F314" s="9"/>
    </row>
    <row r="315" spans="3:6" ht="67.5" x14ac:dyDescent="0.25">
      <c r="C315" s="9" t="s">
        <v>216</v>
      </c>
      <c r="D315" s="9"/>
      <c r="E315" s="9"/>
      <c r="F315" s="9"/>
    </row>
    <row r="316" spans="3:6" x14ac:dyDescent="0.25">
      <c r="C316" s="8"/>
    </row>
    <row r="317" spans="3:6" x14ac:dyDescent="0.25">
      <c r="C317" s="8"/>
    </row>
    <row r="318" spans="3:6" x14ac:dyDescent="0.25">
      <c r="C318" s="8"/>
    </row>
    <row r="319" spans="3:6" x14ac:dyDescent="0.25">
      <c r="C319" s="8"/>
    </row>
    <row r="320" spans="3:6" x14ac:dyDescent="0.25">
      <c r="C320" s="8"/>
    </row>
    <row r="321" spans="3:3" x14ac:dyDescent="0.25">
      <c r="C321" s="8"/>
    </row>
    <row r="322" spans="3:3" x14ac:dyDescent="0.25">
      <c r="C322" s="8"/>
    </row>
    <row r="323" spans="3:3" x14ac:dyDescent="0.25">
      <c r="C323" s="8"/>
    </row>
    <row r="324" spans="3:3" x14ac:dyDescent="0.25">
      <c r="C324" s="8"/>
    </row>
    <row r="325" spans="3:3" x14ac:dyDescent="0.25">
      <c r="C325" s="8"/>
    </row>
    <row r="326" spans="3:3" x14ac:dyDescent="0.25">
      <c r="C326" s="8"/>
    </row>
    <row r="327" spans="3:3" x14ac:dyDescent="0.25">
      <c r="C327" s="8"/>
    </row>
  </sheetData>
  <sortState ref="B44:Q129">
    <sortCondition ref="B44:B129"/>
  </sortState>
  <pageMargins left="0.70866141732283472" right="0.70866141732283472" top="0.74803149606299213" bottom="0.74803149606299213" header="0.31496062992125984" footer="0.31496062992125984"/>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4" sqref="A4"/>
    </sheetView>
  </sheetViews>
  <sheetFormatPr baseColWidth="10" defaultRowHeight="15" x14ac:dyDescent="0.25"/>
  <cols>
    <col min="1" max="1" width="14.28515625" customWidth="1"/>
    <col min="2" max="2" width="78.28515625" customWidth="1"/>
    <col min="3" max="7" width="12.28515625" customWidth="1"/>
  </cols>
  <sheetData>
    <row r="2" spans="1:7" x14ac:dyDescent="0.25">
      <c r="A2" s="23" t="s">
        <v>221</v>
      </c>
      <c r="B2" s="23" t="s">
        <v>222</v>
      </c>
      <c r="C2" s="23" t="s">
        <v>224</v>
      </c>
      <c r="D2" s="23" t="s">
        <v>5</v>
      </c>
      <c r="E2" s="23">
        <v>2016</v>
      </c>
      <c r="F2" s="23">
        <v>2017</v>
      </c>
      <c r="G2" s="23">
        <v>2018</v>
      </c>
    </row>
    <row r="3" spans="1:7" ht="51" customHeight="1" x14ac:dyDescent="0.25">
      <c r="A3" s="24" t="s">
        <v>258</v>
      </c>
      <c r="B3" s="1" t="str">
        <f>VLOOKUP(A3,'Ind. depurados'!A44:T135,3,0)</f>
        <v>Percepción de acceso a los servicios de salud</v>
      </c>
      <c r="C3" s="25">
        <f>VLOOKUP(B3,'Ind. depurados'!C44:T129,3,0)</f>
        <v>0.46</v>
      </c>
      <c r="D3" s="25">
        <f>VLOOKUP(B3,'Ind. depurados'!C44:T129,4,0)</f>
        <v>0.6</v>
      </c>
      <c r="E3" s="25">
        <f>VLOOKUP(B3,'Ind. depurados'!C44:T129,5,0)</f>
        <v>0.56000000000000005</v>
      </c>
      <c r="F3" s="25">
        <f>VLOOKUP(B3,'Ind. depurados'!C44:T129,6,0)</f>
        <v>0.57999999999999996</v>
      </c>
      <c r="G3" s="25">
        <f>VLOOKUP(B3,'Ind. depurados'!C44:T129,7,0)</f>
        <v>0.6</v>
      </c>
    </row>
    <row r="4" spans="1:7" ht="69" customHeight="1" x14ac:dyDescent="0.25">
      <c r="A4" s="23" t="s">
        <v>225</v>
      </c>
      <c r="B4" s="147" t="str">
        <f>VLOOKUP(B3,'Ind. depurados'!C44:T129,8,0)</f>
        <v>La medición de la percepción de acceso a los servicios de salud se estima a través del % de la población que considera que acceder a los servicios de salud a través de la EPS fue "fácil" o "muy fácil"</v>
      </c>
      <c r="C4" s="147"/>
      <c r="D4" s="147"/>
      <c r="E4" s="147"/>
      <c r="F4" s="147"/>
      <c r="G4" s="147"/>
    </row>
    <row r="5" spans="1:7" ht="102.75" customHeight="1" x14ac:dyDescent="0.25">
      <c r="A5" s="23" t="s">
        <v>495</v>
      </c>
      <c r="B5" s="147" t="str">
        <f>VLOOKUP(B3,'Ind. depurados'!C44:T129,13,0)</f>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
      <c r="C5" s="147"/>
      <c r="D5" s="147"/>
      <c r="E5" s="147"/>
      <c r="F5" s="147"/>
      <c r="G5" s="147"/>
    </row>
    <row r="6" spans="1:7" ht="60.75" customHeight="1" x14ac:dyDescent="0.25">
      <c r="A6" s="23" t="s">
        <v>458</v>
      </c>
      <c r="B6" s="147" t="str">
        <f>VLOOKUP(B3,'Ind. depurados'!C44:T129,11,0)</f>
        <v>(Número de usuarios que consideran que fue "fácil" o "muy fácil" acceder a servicios de salud a través de su EPS / Número total de usuarios encuestadas)*100</v>
      </c>
      <c r="C6" s="147"/>
      <c r="D6" s="147"/>
      <c r="E6" s="147"/>
      <c r="F6" s="147"/>
      <c r="G6" s="147"/>
    </row>
    <row r="7" spans="1:7" ht="29.25" customHeight="1" x14ac:dyDescent="0.25">
      <c r="A7" s="23" t="s">
        <v>457</v>
      </c>
      <c r="B7" s="26" t="str">
        <f>VLOOKUP(B3,'Ind. depurados'!C44:T129,9,0)</f>
        <v>Oficina de Calidad</v>
      </c>
      <c r="C7" s="23" t="s">
        <v>2</v>
      </c>
      <c r="D7" s="148" t="str">
        <f>VLOOKUP(B3,'Ind. depurados'!C44:T129,10,0)</f>
        <v>German  Escobar</v>
      </c>
      <c r="E7" s="148"/>
      <c r="F7" s="148"/>
      <c r="G7" s="148"/>
    </row>
    <row r="8" spans="1:7" ht="34.5" customHeight="1" x14ac:dyDescent="0.25">
      <c r="A8" s="23" t="s">
        <v>459</v>
      </c>
      <c r="B8" s="148" t="str">
        <f>VLOOKUP(B3,'Ind. depurados'!C44:T129,12,0)</f>
        <v>Encuesta de evaluación de los servicios de las EPS - Oficina de Calidad - MSPS</v>
      </c>
      <c r="C8" s="148"/>
      <c r="D8" s="148"/>
      <c r="E8" s="148"/>
      <c r="F8" s="148"/>
      <c r="G8" s="148"/>
    </row>
    <row r="9" spans="1:7" ht="116.25" customHeight="1" x14ac:dyDescent="0.25">
      <c r="A9" s="23" t="s">
        <v>472</v>
      </c>
      <c r="B9" s="147" t="str">
        <f>VLOOKUP(B3,'Ind. depurados'!C44:T129,14,0)</f>
        <v>Encuesta de evaluación de los servicios de las EPS - Oficina de Calidad - MSPS</v>
      </c>
      <c r="C9" s="147"/>
      <c r="D9" s="147"/>
      <c r="E9" s="147"/>
      <c r="F9" s="147"/>
      <c r="G9" s="147"/>
    </row>
    <row r="12" spans="1:7" ht="22.5" x14ac:dyDescent="0.25">
      <c r="A12" s="23" t="s">
        <v>223</v>
      </c>
    </row>
  </sheetData>
  <mergeCells count="6">
    <mergeCell ref="B4:G4"/>
    <mergeCell ref="B5:G5"/>
    <mergeCell ref="B6:G6"/>
    <mergeCell ref="B8:G8"/>
    <mergeCell ref="B9:G9"/>
    <mergeCell ref="D7:G7"/>
  </mergeCells>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98"/>
  <sheetViews>
    <sheetView workbookViewId="0">
      <pane xSplit="2" ySplit="7" topLeftCell="C8" activePane="bottomRight" state="frozen"/>
      <selection activeCell="A4" sqref="A4"/>
      <selection pane="topRight" activeCell="A4" sqref="A4"/>
      <selection pane="bottomLeft" activeCell="A4" sqref="A4"/>
      <selection pane="bottomRight" activeCell="A4" sqref="A4"/>
    </sheetView>
  </sheetViews>
  <sheetFormatPr baseColWidth="10" defaultColWidth="11.42578125" defaultRowHeight="12.75" x14ac:dyDescent="0.25"/>
  <cols>
    <col min="1" max="1" width="22.5703125" style="14" customWidth="1"/>
    <col min="2" max="2" width="19" style="14" customWidth="1"/>
    <col min="3" max="3" width="65.28515625" style="14" customWidth="1"/>
    <col min="4" max="4" width="19.28515625" style="14" customWidth="1"/>
    <col min="5" max="5" width="45" style="14" customWidth="1"/>
    <col min="6" max="10" width="9.42578125" style="14" customWidth="1"/>
    <col min="11" max="16384" width="11.42578125" style="14"/>
  </cols>
  <sheetData>
    <row r="6" spans="1:10" x14ac:dyDescent="0.25">
      <c r="C6" s="15"/>
      <c r="D6" s="15"/>
    </row>
    <row r="7" spans="1:10" ht="36" x14ac:dyDescent="0.25">
      <c r="A7" s="16" t="s">
        <v>18</v>
      </c>
      <c r="B7" s="16" t="s">
        <v>218</v>
      </c>
      <c r="C7" s="16" t="s">
        <v>19</v>
      </c>
      <c r="D7" s="17" t="s">
        <v>217</v>
      </c>
      <c r="E7" s="17" t="s">
        <v>3</v>
      </c>
      <c r="F7" s="18" t="s">
        <v>4</v>
      </c>
      <c r="G7" s="18" t="s">
        <v>5</v>
      </c>
      <c r="H7" s="18">
        <v>2016</v>
      </c>
      <c r="I7" s="18">
        <v>2017</v>
      </c>
      <c r="J7" s="19">
        <v>2018</v>
      </c>
    </row>
    <row r="8" spans="1:10" ht="23.25" customHeight="1" x14ac:dyDescent="0.25">
      <c r="A8" s="151" t="s">
        <v>0</v>
      </c>
      <c r="B8" s="152" t="s">
        <v>1</v>
      </c>
      <c r="C8" s="150" t="s">
        <v>22</v>
      </c>
      <c r="D8" s="149" t="str">
        <f>VLOOKUP(C8,'Ind. depurados'!C$10:L$39,10,0)</f>
        <v>MSPS</v>
      </c>
      <c r="E8" s="21" t="s">
        <v>279</v>
      </c>
      <c r="F8" s="2">
        <f>VLOOKUP($E8,'Ind. depurados'!$C$44:$U$129,3,0)</f>
        <v>0.95</v>
      </c>
      <c r="G8" s="2">
        <f>VLOOKUP($E8,'Ind. depurados'!$C$44:$U$129,4,0)</f>
        <v>0.99</v>
      </c>
      <c r="H8" s="2">
        <f>VLOOKUP($E8,'Ind. depurados'!$C$44:$U$129,5,0)</f>
        <v>0.97</v>
      </c>
      <c r="I8" s="2">
        <f>VLOOKUP($E8,'Ind. depurados'!$C$44:$U$129,6,0)</f>
        <v>0.97499999999999998</v>
      </c>
      <c r="J8" s="2">
        <f>VLOOKUP($E8,'Ind. depurados'!$C$44:$U$129,7,0)</f>
        <v>0.99</v>
      </c>
    </row>
    <row r="9" spans="1:10" ht="23.25" customHeight="1" x14ac:dyDescent="0.25">
      <c r="A9" s="151"/>
      <c r="B9" s="152"/>
      <c r="C9" s="150"/>
      <c r="D9" s="149"/>
      <c r="E9" s="21" t="s">
        <v>6</v>
      </c>
      <c r="F9" s="2">
        <f>VLOOKUP($E9,'Ind. depurados'!$C$44:$U$129,3,0)</f>
        <v>0.96</v>
      </c>
      <c r="G9" s="2">
        <f>VLOOKUP($E9,'Ind. depurados'!$C$44:$U$129,4,0)</f>
        <v>0.97</v>
      </c>
      <c r="H9" s="2">
        <f>VLOOKUP($E9,'Ind. depurados'!$C$44:$U$129,5,0)</f>
        <v>0.96799999999999997</v>
      </c>
      <c r="I9" s="2">
        <f>VLOOKUP($E9,'Ind. depurados'!$C$44:$U$129,6,0)</f>
        <v>0.96899999999999997</v>
      </c>
      <c r="J9" s="2">
        <f>VLOOKUP($E9,'Ind. depurados'!$C$44:$U$129,7,0)</f>
        <v>0.97</v>
      </c>
    </row>
    <row r="10" spans="1:10" ht="23.25" customHeight="1" x14ac:dyDescent="0.25">
      <c r="A10" s="151"/>
      <c r="B10" s="152"/>
      <c r="C10" s="150"/>
      <c r="D10" s="149"/>
      <c r="E10" s="21" t="s">
        <v>300</v>
      </c>
      <c r="F10" s="35">
        <f>VLOOKUP($E10,'Ind. depurados'!$C$44:$U$129,3,0)</f>
        <v>175000</v>
      </c>
      <c r="G10" s="35">
        <f>VLOOKUP($E10,'Ind. depurados'!$C$44:$U$129,4,0)</f>
        <v>490000</v>
      </c>
      <c r="H10" s="35">
        <f>VLOOKUP($E10,'Ind. depurados'!$C$44:$U$129,5,0)</f>
        <v>96666</v>
      </c>
      <c r="I10" s="35">
        <f>VLOOKUP($E10,'Ind. depurados'!$C$44:$U$129,6,0)</f>
        <v>101666</v>
      </c>
      <c r="J10" s="35">
        <f>VLOOKUP($E10,'Ind. depurados'!$C$44:$U$129,7,0)</f>
        <v>106668</v>
      </c>
    </row>
    <row r="11" spans="1:10" ht="45" customHeight="1" x14ac:dyDescent="0.25">
      <c r="A11" s="151"/>
      <c r="B11" s="152"/>
      <c r="C11" s="150"/>
      <c r="D11" s="149"/>
      <c r="E11" s="21" t="s">
        <v>274</v>
      </c>
      <c r="F11" s="2">
        <f>VLOOKUP($E11,'Ind. depurados'!$C$44:$U$129,3,0)</f>
        <v>0.95</v>
      </c>
      <c r="G11" s="2">
        <f>VLOOKUP($E11,'Ind. depurados'!$C$44:$U$129,4,0)</f>
        <v>1</v>
      </c>
      <c r="H11" s="2">
        <f>VLOOKUP($E11,'Ind. depurados'!$C$44:$U$129,5,0)</f>
        <v>1</v>
      </c>
      <c r="I11" s="2">
        <f>VLOOKUP($E11,'Ind. depurados'!$C$44:$U$129,6,0)</f>
        <v>1</v>
      </c>
      <c r="J11" s="2">
        <f>VLOOKUP($E11,'Ind. depurados'!$C$44:$U$129,7,0)</f>
        <v>1</v>
      </c>
    </row>
    <row r="12" spans="1:10" ht="29.25" customHeight="1" x14ac:dyDescent="0.25">
      <c r="A12" s="151"/>
      <c r="B12" s="152"/>
      <c r="C12" s="150" t="s">
        <v>23</v>
      </c>
      <c r="D12" s="149" t="str">
        <f>VLOOKUP(C12,'Ind. depurados'!C$10:L$39,10,0)</f>
        <v>MSPS - SNS - INS - INVIMA</v>
      </c>
      <c r="E12" s="21" t="s">
        <v>241</v>
      </c>
      <c r="F12" s="36">
        <f>VLOOKUP($E12,'Ind. depurados'!$C$44:$U$129,3,0)</f>
        <v>3.9</v>
      </c>
      <c r="G12" s="36">
        <f>VLOOKUP($E12,'Ind. depurados'!$C$44:$U$129,4,0)</f>
        <v>3</v>
      </c>
      <c r="H12" s="36">
        <f>VLOOKUP($E12,'Ind. depurados'!$C$44:$U$129,5,0)</f>
        <v>3.3</v>
      </c>
      <c r="I12" s="36">
        <f>VLOOKUP($E12,'Ind. depurados'!$C$44:$U$129,6,0)</f>
        <v>3.1</v>
      </c>
      <c r="J12" s="36">
        <f>VLOOKUP($E12,'Ind. depurados'!$C$44:$U$129,7,0)</f>
        <v>3</v>
      </c>
    </row>
    <row r="13" spans="1:10" ht="29.25" customHeight="1" x14ac:dyDescent="0.25">
      <c r="A13" s="151"/>
      <c r="B13" s="152"/>
      <c r="C13" s="150"/>
      <c r="D13" s="149"/>
      <c r="E13" s="21" t="s">
        <v>250</v>
      </c>
      <c r="F13" s="36">
        <f>VLOOKUP($E13,'Ind. depurados'!$C$44:$U$129,3,0)</f>
        <v>32.6</v>
      </c>
      <c r="G13" s="36">
        <f>VLOOKUP($E13,'Ind. depurados'!$C$44:$U$129,4,0)</f>
        <v>20</v>
      </c>
      <c r="H13" s="36">
        <f>VLOOKUP($E13,'Ind. depurados'!$C$44:$U$129,5,0)</f>
        <v>27</v>
      </c>
      <c r="I13" s="36">
        <f>VLOOKUP($E13,'Ind. depurados'!$C$44:$U$129,6,0)</f>
        <v>24</v>
      </c>
      <c r="J13" s="36">
        <f>VLOOKUP($E13,'Ind. depurados'!$C$44:$U$129,7,0)</f>
        <v>20</v>
      </c>
    </row>
    <row r="14" spans="1:10" ht="29.25" customHeight="1" x14ac:dyDescent="0.25">
      <c r="A14" s="151"/>
      <c r="B14" s="152"/>
      <c r="C14" s="150"/>
      <c r="D14" s="149"/>
      <c r="E14" s="21" t="s">
        <v>259</v>
      </c>
      <c r="F14" s="2">
        <f>VLOOKUP($E14,'Ind. depurados'!$C$44:$U$129,3,0)</f>
        <v>0.46</v>
      </c>
      <c r="G14" s="2">
        <f>VLOOKUP($E14,'Ind. depurados'!$C$44:$U$129,4,0)</f>
        <v>0.6</v>
      </c>
      <c r="H14" s="2">
        <f>VLOOKUP($E14,'Ind. depurados'!$C$44:$U$129,5,0)</f>
        <v>0.56000000000000005</v>
      </c>
      <c r="I14" s="2">
        <f>VLOOKUP($E14,'Ind. depurados'!$C$44:$U$129,6,0)</f>
        <v>0.57999999999999996</v>
      </c>
      <c r="J14" s="2">
        <f>VLOOKUP($E14,'Ind. depurados'!$C$44:$U$129,7,0)</f>
        <v>0.6</v>
      </c>
    </row>
    <row r="15" spans="1:10" ht="29.25" customHeight="1" x14ac:dyDescent="0.25">
      <c r="A15" s="151"/>
      <c r="B15" s="152"/>
      <c r="C15" s="150" t="s">
        <v>24</v>
      </c>
      <c r="D15" s="149" t="str">
        <f>VLOOKUP(C15,'Ind. depurados'!C$10:L$39,10,0)</f>
        <v>MSPS</v>
      </c>
      <c r="E15" s="21" t="s">
        <v>229</v>
      </c>
      <c r="F15" s="2">
        <f>VLOOKUP($E15,'Ind. depurados'!$C$44:$U$129,3,0)</f>
        <v>0.28999999999999998</v>
      </c>
      <c r="G15" s="2">
        <f>VLOOKUP($E15,'Ind. depurados'!$C$44:$U$129,4,0)</f>
        <v>1</v>
      </c>
      <c r="H15" s="2">
        <f>VLOOKUP($E15,'Ind. depurados'!$C$44:$U$129,5,0)</f>
        <v>0.65100000000000002</v>
      </c>
      <c r="I15" s="2">
        <f>VLOOKUP($E15,'Ind. depurados'!$C$44:$U$129,6,0)</f>
        <v>0.88100000000000001</v>
      </c>
      <c r="J15" s="2">
        <f>VLOOKUP($E15,'Ind. depurados'!$C$44:$U$129,7,0)</f>
        <v>1</v>
      </c>
    </row>
    <row r="16" spans="1:10" ht="29.25" customHeight="1" x14ac:dyDescent="0.25">
      <c r="A16" s="151"/>
      <c r="B16" s="152"/>
      <c r="C16" s="150"/>
      <c r="D16" s="149"/>
      <c r="E16" s="21" t="s">
        <v>245</v>
      </c>
      <c r="F16" s="35">
        <f>VLOOKUP($E16,'Ind. depurados'!$C$44:$U$129,3,0)</f>
        <v>12</v>
      </c>
      <c r="G16" s="35">
        <f>VLOOKUP($E16,'Ind. depurados'!$C$44:$U$129,4,0)</f>
        <v>30</v>
      </c>
      <c r="H16" s="35">
        <f>VLOOKUP($E16,'Ind. depurados'!$C$44:$U$129,5,0)</f>
        <v>7</v>
      </c>
      <c r="I16" s="35">
        <f>VLOOKUP($E16,'Ind. depurados'!$C$44:$U$129,6,0)</f>
        <v>7</v>
      </c>
      <c r="J16" s="35">
        <f>VLOOKUP($E16,'Ind. depurados'!$C$44:$U$129,7,0)</f>
        <v>4</v>
      </c>
    </row>
    <row r="17" spans="1:10" ht="29.25" customHeight="1" x14ac:dyDescent="0.25">
      <c r="A17" s="151"/>
      <c r="B17" s="152"/>
      <c r="C17" s="150"/>
      <c r="D17" s="149"/>
      <c r="E17" s="21" t="s">
        <v>248</v>
      </c>
      <c r="F17" s="2">
        <f>VLOOKUP($E17,'Ind. depurados'!$C$44:$U$129,3,0)</f>
        <v>0.56799999999999995</v>
      </c>
      <c r="G17" s="2">
        <f>VLOOKUP($E17,'Ind. depurados'!$C$44:$U$129,4,0)</f>
        <v>1</v>
      </c>
      <c r="H17" s="2">
        <f>VLOOKUP($E17,'Ind. depurados'!$C$44:$U$129,5,0)</f>
        <v>0.65100000000000002</v>
      </c>
      <c r="I17" s="2">
        <f>VLOOKUP($E17,'Ind. depurados'!$C$44:$U$129,6,0)</f>
        <v>0.88100000000000001</v>
      </c>
      <c r="J17" s="2">
        <f>VLOOKUP($E17,'Ind. depurados'!$C$44:$U$129,7,0)</f>
        <v>1</v>
      </c>
    </row>
    <row r="18" spans="1:10" ht="29.25" customHeight="1" x14ac:dyDescent="0.25">
      <c r="A18" s="151"/>
      <c r="B18" s="152"/>
      <c r="C18" s="150"/>
      <c r="D18" s="149"/>
      <c r="E18" s="21" t="s">
        <v>430</v>
      </c>
      <c r="F18" s="2">
        <f>VLOOKUP($E18,'Ind. depurados'!$C$44:$U$129,3,0)</f>
        <v>0</v>
      </c>
      <c r="G18" s="2">
        <f>VLOOKUP($E18,'Ind. depurados'!$C$44:$U$129,4,0)</f>
        <v>0</v>
      </c>
      <c r="H18" s="2">
        <f>VLOOKUP($E18,'Ind. depurados'!$C$44:$U$129,5,0)</f>
        <v>0</v>
      </c>
      <c r="I18" s="2">
        <f>VLOOKUP($E18,'Ind. depurados'!$C$44:$U$129,6,0)</f>
        <v>0</v>
      </c>
      <c r="J18" s="2">
        <f>VLOOKUP($E18,'Ind. depurados'!$C$44:$U$129,7,0)</f>
        <v>0</v>
      </c>
    </row>
    <row r="19" spans="1:10" ht="29.25" customHeight="1" x14ac:dyDescent="0.25">
      <c r="A19" s="151"/>
      <c r="B19" s="152"/>
      <c r="C19" s="150"/>
      <c r="D19" s="149"/>
      <c r="E19" s="21" t="s">
        <v>289</v>
      </c>
      <c r="F19" s="35">
        <f>VLOOKUP($E19,'Ind. depurados'!$C$44:$U$129,3,0)</f>
        <v>40</v>
      </c>
      <c r="G19" s="35">
        <f>VLOOKUP($E19,'Ind. depurados'!$C$44:$U$129,4,0)</f>
        <v>150</v>
      </c>
      <c r="H19" s="35">
        <f>VLOOKUP($E19,'Ind. depurados'!$C$44:$U$129,5,0)</f>
        <v>40</v>
      </c>
      <c r="I19" s="35">
        <f>VLOOKUP($E19,'Ind. depurados'!$C$44:$U$129,6,0)</f>
        <v>40</v>
      </c>
      <c r="J19" s="35">
        <f>VLOOKUP($E19,'Ind. depurados'!$C$44:$U$129,7,0)</f>
        <v>30</v>
      </c>
    </row>
    <row r="20" spans="1:10" ht="23.25" customHeight="1" x14ac:dyDescent="0.25">
      <c r="A20" s="151"/>
      <c r="B20" s="152"/>
      <c r="C20" s="150" t="s">
        <v>25</v>
      </c>
      <c r="D20" s="149" t="str">
        <f>VLOOKUP(C20,'Ind. depurados'!C$10:L$39,10,0)</f>
        <v>MSPS</v>
      </c>
      <c r="E20" s="21" t="s">
        <v>428</v>
      </c>
      <c r="F20" s="2">
        <f>VLOOKUP($E20,'Ind. depurados'!$C$44:$U$129,3,0)</f>
        <v>0</v>
      </c>
      <c r="G20" s="2">
        <f>VLOOKUP($E20,'Ind. depurados'!$C$44:$U$129,4,0)</f>
        <v>0</v>
      </c>
      <c r="H20" s="2">
        <f>VLOOKUP($E20,'Ind. depurados'!$C$44:$U$129,5,0)</f>
        <v>0</v>
      </c>
      <c r="I20" s="2">
        <f>VLOOKUP($E20,'Ind. depurados'!$C$44:$U$129,6,0)</f>
        <v>0</v>
      </c>
      <c r="J20" s="2">
        <f>VLOOKUP($E20,'Ind. depurados'!$C$44:$U$129,7,0)</f>
        <v>0</v>
      </c>
    </row>
    <row r="21" spans="1:10" ht="23.25" customHeight="1" x14ac:dyDescent="0.25">
      <c r="A21" s="151"/>
      <c r="B21" s="152"/>
      <c r="C21" s="150"/>
      <c r="D21" s="149"/>
      <c r="E21" s="21" t="s">
        <v>287</v>
      </c>
      <c r="F21" s="35">
        <f>VLOOKUP($E21,'Ind. depurados'!$C$44:$U$129,3,0)</f>
        <v>7</v>
      </c>
      <c r="G21" s="35">
        <f>VLOOKUP($E21,'Ind. depurados'!$C$44:$U$129,4,0)</f>
        <v>37</v>
      </c>
      <c r="H21" s="35">
        <f>VLOOKUP($E21,'Ind. depurados'!$C$44:$U$129,5,0)</f>
        <v>9</v>
      </c>
      <c r="I21" s="35">
        <f>VLOOKUP($E21,'Ind. depurados'!$C$44:$U$129,6,0)</f>
        <v>10</v>
      </c>
      <c r="J21" s="35">
        <f>VLOOKUP($E21,'Ind. depurados'!$C$44:$U$129,7,0)</f>
        <v>11</v>
      </c>
    </row>
    <row r="22" spans="1:10" ht="24.75" customHeight="1" x14ac:dyDescent="0.25">
      <c r="A22" s="151"/>
      <c r="B22" s="152"/>
      <c r="C22" s="150" t="s">
        <v>26</v>
      </c>
      <c r="D22" s="149" t="str">
        <f>VLOOKUP(C22,'Ind. depurados'!C$10:L$39,10,0)</f>
        <v>MSPS - INC - SAG - SC</v>
      </c>
      <c r="E22" s="21" t="s">
        <v>246</v>
      </c>
      <c r="F22" s="35">
        <f>VLOOKUP($E22,'Ind. depurados'!$C$44:$U$129,3,0)</f>
        <v>0</v>
      </c>
      <c r="G22" s="35">
        <f>VLOOKUP($E22,'Ind. depurados'!$C$44:$U$129,4,0)</f>
        <v>955</v>
      </c>
      <c r="H22" s="35">
        <f>VLOOKUP($E22,'Ind. depurados'!$C$44:$U$129,5,0)</f>
        <v>315</v>
      </c>
      <c r="I22" s="35">
        <f>VLOOKUP($E22,'Ind. depurados'!$C$44:$U$129,6,0)</f>
        <v>315</v>
      </c>
      <c r="J22" s="35">
        <f>VLOOKUP($E22,'Ind. depurados'!$C$44:$U$129,7,0)</f>
        <v>325</v>
      </c>
    </row>
    <row r="23" spans="1:10" ht="27" customHeight="1" x14ac:dyDescent="0.25">
      <c r="A23" s="151"/>
      <c r="B23" s="152"/>
      <c r="C23" s="150"/>
      <c r="D23" s="149"/>
      <c r="E23" s="21" t="s">
        <v>284</v>
      </c>
      <c r="F23" s="2">
        <f>VLOOKUP($E23,'Ind. depurados'!$C$44:$U$129,3,0)</f>
        <v>0.3448</v>
      </c>
      <c r="G23" s="2">
        <f>VLOOKUP($E23,'Ind. depurados'!$C$44:$U$129,4,0)</f>
        <v>0.43099999999999999</v>
      </c>
      <c r="H23" s="2">
        <f>VLOOKUP($E23,'Ind. depurados'!$C$44:$U$129,5,0)</f>
        <v>0.41399999999999998</v>
      </c>
      <c r="I23" s="2">
        <f>VLOOKUP($E23,'Ind. depurados'!$C$44:$U$129,6,0)</f>
        <v>0.42199999999999999</v>
      </c>
      <c r="J23" s="2">
        <f>VLOOKUP($E23,'Ind. depurados'!$C$44:$U$129,7,0)</f>
        <v>0.43099999999999999</v>
      </c>
    </row>
    <row r="24" spans="1:10" ht="20.25" customHeight="1" x14ac:dyDescent="0.25">
      <c r="A24" s="151"/>
      <c r="B24" s="152"/>
      <c r="C24" s="39" t="s">
        <v>27</v>
      </c>
      <c r="D24" s="20" t="str">
        <f>VLOOKUP(C24,'Ind. depurados'!C$10:L$39,10,0)</f>
        <v>MSPS</v>
      </c>
      <c r="E24" s="21"/>
      <c r="F24" s="2" t="e">
        <f>VLOOKUP($E24,'Ind. depurados'!$C$44:$U$129,3,0)</f>
        <v>#N/A</v>
      </c>
      <c r="G24" s="2" t="e">
        <f>VLOOKUP($E24,'Ind. depurados'!$C$44:$U$129,4,0)</f>
        <v>#N/A</v>
      </c>
      <c r="H24" s="2" t="e">
        <f>VLOOKUP($E24,'Ind. depurados'!$C$44:$U$129,5,0)</f>
        <v>#N/A</v>
      </c>
      <c r="I24" s="2" t="e">
        <f>VLOOKUP($E24,'Ind. depurados'!$C$44:$U$129,6,0)</f>
        <v>#N/A</v>
      </c>
      <c r="J24" s="2" t="e">
        <f>VLOOKUP($E24,'Ind. depurados'!$C$44:$U$129,7,0)</f>
        <v>#N/A</v>
      </c>
    </row>
    <row r="25" spans="1:10" ht="23.25" customHeight="1" x14ac:dyDescent="0.25">
      <c r="A25" s="151"/>
      <c r="B25" s="152"/>
      <c r="C25" s="150" t="s">
        <v>28</v>
      </c>
      <c r="D25" s="149" t="str">
        <f>VLOOKUP(C25,'Ind. depurados'!C$10:L$39,10,0)</f>
        <v>MSPS - INS - INVIMA</v>
      </c>
      <c r="E25" s="21" t="s">
        <v>429</v>
      </c>
      <c r="F25" s="2">
        <f>VLOOKUP($E25,'Ind. depurados'!$C$44:$U$129,3,0)</f>
        <v>0</v>
      </c>
      <c r="G25" s="2">
        <f>VLOOKUP($E25,'Ind. depurados'!$C$44:$U$129,4,0)</f>
        <v>0</v>
      </c>
      <c r="H25" s="2">
        <f>VLOOKUP($E25,'Ind. depurados'!$C$44:$U$129,5,0)</f>
        <v>0</v>
      </c>
      <c r="I25" s="2">
        <f>VLOOKUP($E25,'Ind. depurados'!$C$44:$U$129,6,0)</f>
        <v>0</v>
      </c>
      <c r="J25" s="2">
        <f>VLOOKUP($E25,'Ind. depurados'!$C$44:$U$129,7,0)</f>
        <v>0</v>
      </c>
    </row>
    <row r="26" spans="1:10" ht="23.25" customHeight="1" x14ac:dyDescent="0.25">
      <c r="A26" s="151"/>
      <c r="B26" s="152"/>
      <c r="C26" s="150"/>
      <c r="D26" s="149"/>
      <c r="E26" s="21" t="s">
        <v>277</v>
      </c>
      <c r="F26" s="2">
        <f>VLOOKUP($E26,'Ind. depurados'!$C$44:$U$129,3,0)</f>
        <v>0.4</v>
      </c>
      <c r="G26" s="2">
        <f>VLOOKUP($E26,'Ind. depurados'!$C$44:$U$129,4,0)</f>
        <v>0.5</v>
      </c>
      <c r="H26" s="2">
        <f>VLOOKUP($E26,'Ind. depurados'!$C$44:$U$129,5,0)</f>
        <v>0.48</v>
      </c>
      <c r="I26" s="2">
        <f>VLOOKUP($E26,'Ind. depurados'!$C$44:$U$129,6,0)</f>
        <v>0.49</v>
      </c>
      <c r="J26" s="2">
        <f>VLOOKUP($E26,'Ind. depurados'!$C$44:$U$129,7,0)</f>
        <v>0.5</v>
      </c>
    </row>
    <row r="27" spans="1:10" ht="20.25" customHeight="1" x14ac:dyDescent="0.25">
      <c r="A27" s="151"/>
      <c r="B27" s="152"/>
      <c r="C27" s="150" t="s">
        <v>29</v>
      </c>
      <c r="D27" s="149" t="str">
        <f>VLOOKUP(C27,'Ind. depurados'!C$10:L$39,10,0)</f>
        <v>MSPS</v>
      </c>
      <c r="E27" s="21" t="s">
        <v>426</v>
      </c>
      <c r="F27" s="2">
        <f>VLOOKUP($E27,'Ind. depurados'!$C$44:$U$129,3,0)</f>
        <v>0</v>
      </c>
      <c r="G27" s="2">
        <f>VLOOKUP($E27,'Ind. depurados'!$C$44:$U$129,4,0)</f>
        <v>0</v>
      </c>
      <c r="H27" s="2">
        <f>VLOOKUP($E27,'Ind. depurados'!$C$44:$U$129,5,0)</f>
        <v>0</v>
      </c>
      <c r="I27" s="2">
        <f>VLOOKUP($E27,'Ind. depurados'!$C$44:$U$129,6,0)</f>
        <v>0</v>
      </c>
      <c r="J27" s="2">
        <f>VLOOKUP($E27,'Ind. depurados'!$C$44:$U$129,7,0)</f>
        <v>0</v>
      </c>
    </row>
    <row r="28" spans="1:10" ht="20.25" customHeight="1" x14ac:dyDescent="0.25">
      <c r="A28" s="151"/>
      <c r="B28" s="152"/>
      <c r="C28" s="150"/>
      <c r="D28" s="149"/>
      <c r="E28" s="21" t="s">
        <v>8</v>
      </c>
      <c r="F28" s="2">
        <f>VLOOKUP($E28,'Ind. depurados'!$C$44:$U$129,3,0)</f>
        <v>0.21</v>
      </c>
      <c r="G28" s="2">
        <f>VLOOKUP($E28,'Ind. depurados'!$C$44:$U$129,4,0)</f>
        <v>0.24</v>
      </c>
      <c r="H28" s="2">
        <f>VLOOKUP($E28,'Ind. depurados'!$C$44:$U$129,5,0)</f>
        <v>0.23</v>
      </c>
      <c r="I28" s="2">
        <f>VLOOKUP($E28,'Ind. depurados'!$C$44:$U$129,6,0)</f>
        <v>0.23</v>
      </c>
      <c r="J28" s="2">
        <f>VLOOKUP($E28,'Ind. depurados'!$C$44:$U$129,7,0)</f>
        <v>0.24</v>
      </c>
    </row>
    <row r="29" spans="1:10" ht="25.5" customHeight="1" x14ac:dyDescent="0.25">
      <c r="A29" s="151"/>
      <c r="B29" s="152"/>
      <c r="C29" s="150" t="s">
        <v>30</v>
      </c>
      <c r="D29" s="149" t="str">
        <f>VLOOKUP(C29,'Ind. depurados'!C$10:L$39,10,0)</f>
        <v>MSPS</v>
      </c>
      <c r="E29" s="21" t="s">
        <v>431</v>
      </c>
      <c r="F29" s="2">
        <f>VLOOKUP($E29,'Ind. depurados'!$C$44:$U$129,3,0)</f>
        <v>0.03</v>
      </c>
      <c r="G29" s="2">
        <f>VLOOKUP($E29,'Ind. depurados'!$C$44:$U$129,4,0)</f>
        <v>1</v>
      </c>
      <c r="H29" s="2">
        <f>VLOOKUP($E29,'Ind. depurados'!$C$44:$U$129,5,0)</f>
        <v>0.5</v>
      </c>
      <c r="I29" s="2">
        <f>VLOOKUP($E29,'Ind. depurados'!$C$44:$U$129,6,0)</f>
        <v>1</v>
      </c>
      <c r="J29" s="2">
        <f>VLOOKUP($E29,'Ind. depurados'!$C$44:$U$129,7,0)</f>
        <v>1</v>
      </c>
    </row>
    <row r="30" spans="1:10" ht="35.25" customHeight="1" x14ac:dyDescent="0.25">
      <c r="A30" s="151"/>
      <c r="B30" s="152"/>
      <c r="C30" s="150"/>
      <c r="D30" s="149"/>
      <c r="E30" s="21" t="s">
        <v>230</v>
      </c>
      <c r="F30" s="2">
        <f>VLOOKUP($E30,'Ind. depurados'!$C$44:$U$129,3,0)</f>
        <v>0</v>
      </c>
      <c r="G30" s="2">
        <f>VLOOKUP($E30,'Ind. depurados'!$C$44:$U$129,4,0)</f>
        <v>1</v>
      </c>
      <c r="H30" s="2">
        <f>VLOOKUP($E30,'Ind. depurados'!$C$44:$U$129,5,0)</f>
        <v>0.2</v>
      </c>
      <c r="I30" s="2">
        <f>VLOOKUP($E30,'Ind. depurados'!$C$44:$U$129,6,0)</f>
        <v>0.6</v>
      </c>
      <c r="J30" s="2">
        <f>VLOOKUP($E30,'Ind. depurados'!$C$44:$U$129,7,0)</f>
        <v>1</v>
      </c>
    </row>
    <row r="31" spans="1:10" ht="25.5" customHeight="1" x14ac:dyDescent="0.25">
      <c r="A31" s="151"/>
      <c r="B31" s="152"/>
      <c r="C31" s="150"/>
      <c r="D31" s="149"/>
      <c r="E31" s="21" t="s">
        <v>425</v>
      </c>
      <c r="F31" s="2">
        <f>VLOOKUP($E31,'Ind. depurados'!$C$44:$U$129,3,0)</f>
        <v>0</v>
      </c>
      <c r="G31" s="2">
        <f>VLOOKUP($E31,'Ind. depurados'!$C$44:$U$129,4,0)</f>
        <v>0</v>
      </c>
      <c r="H31" s="2">
        <f>VLOOKUP($E31,'Ind. depurados'!$C$44:$U$129,5,0)</f>
        <v>0</v>
      </c>
      <c r="I31" s="2">
        <f>VLOOKUP($E31,'Ind. depurados'!$C$44:$U$129,6,0)</f>
        <v>0</v>
      </c>
      <c r="J31" s="2">
        <f>VLOOKUP($E31,'Ind. depurados'!$C$44:$U$129,7,0)</f>
        <v>0</v>
      </c>
    </row>
    <row r="32" spans="1:10" ht="46.5" customHeight="1" x14ac:dyDescent="0.25">
      <c r="A32" s="151"/>
      <c r="B32" s="152"/>
      <c r="C32" s="150"/>
      <c r="D32" s="149"/>
      <c r="E32" s="21" t="s">
        <v>264</v>
      </c>
      <c r="F32" s="2">
        <f>VLOOKUP($E32,'Ind. depurados'!$C$44:$U$129,3,0)</f>
        <v>0</v>
      </c>
      <c r="G32" s="2">
        <f>VLOOKUP($E32,'Ind. depurados'!$C$44:$U$129,4,0)</f>
        <v>0.37</v>
      </c>
      <c r="H32" s="2">
        <f>VLOOKUP($E32,'Ind. depurados'!$C$44:$U$129,5,0)</f>
        <v>0.03</v>
      </c>
      <c r="I32" s="2">
        <f>VLOOKUP($E32,'Ind. depurados'!$C$44:$U$129,6,0)</f>
        <v>0.2</v>
      </c>
      <c r="J32" s="2">
        <f>VLOOKUP($E32,'Ind. depurados'!$C$44:$U$129,7,0)</f>
        <v>0.37</v>
      </c>
    </row>
    <row r="33" spans="1:10" ht="33.75" customHeight="1" x14ac:dyDescent="0.25">
      <c r="A33" s="151"/>
      <c r="B33" s="152"/>
      <c r="C33" s="150"/>
      <c r="D33" s="149"/>
      <c r="E33" s="21" t="s">
        <v>286</v>
      </c>
      <c r="F33" s="2">
        <f>VLOOKUP($E33,'Ind. depurados'!$C$44:$U$129,3,0)</f>
        <v>0</v>
      </c>
      <c r="G33" s="2">
        <f>VLOOKUP($E33,'Ind. depurados'!$C$44:$U$129,4,0)</f>
        <v>0</v>
      </c>
      <c r="H33" s="2">
        <f>VLOOKUP($E33,'Ind. depurados'!$C$44:$U$129,5,0)</f>
        <v>0</v>
      </c>
      <c r="I33" s="2">
        <f>VLOOKUP($E33,'Ind. depurados'!$C$44:$U$129,6,0)</f>
        <v>0</v>
      </c>
      <c r="J33" s="2">
        <f>VLOOKUP($E33,'Ind. depurados'!$C$44:$U$129,7,0)</f>
        <v>0</v>
      </c>
    </row>
    <row r="34" spans="1:10" ht="26.25" customHeight="1" x14ac:dyDescent="0.25">
      <c r="A34" s="151"/>
      <c r="B34" s="152"/>
      <c r="C34" s="150" t="s">
        <v>719</v>
      </c>
      <c r="D34" s="149" t="str">
        <f>VLOOKUP(C34,'Ind. depurados'!C$10:L$39,10,0)</f>
        <v>MSPS</v>
      </c>
      <c r="E34" s="21" t="s">
        <v>227</v>
      </c>
      <c r="F34" s="2">
        <f>VLOOKUP($E34,'Ind. depurados'!$C$44:$U$129,3,0)</f>
        <v>0.4</v>
      </c>
      <c r="G34" s="2">
        <f>VLOOKUP($E34,'Ind. depurados'!$C$44:$U$129,4,0)</f>
        <v>1</v>
      </c>
      <c r="H34" s="2">
        <f>VLOOKUP($E34,'Ind. depurados'!$C$44:$U$129,5,0)</f>
        <v>0.8</v>
      </c>
      <c r="I34" s="2">
        <f>VLOOKUP($E34,'Ind. depurados'!$C$44:$U$129,6,0)</f>
        <v>1</v>
      </c>
      <c r="J34" s="2">
        <f>VLOOKUP($E34,'Ind. depurados'!$C$44:$U$129,7,0)</f>
        <v>1</v>
      </c>
    </row>
    <row r="35" spans="1:10" ht="48.75" customHeight="1" x14ac:dyDescent="0.25">
      <c r="A35" s="151"/>
      <c r="B35" s="152"/>
      <c r="C35" s="150"/>
      <c r="D35" s="149"/>
      <c r="E35" s="21" t="s">
        <v>228</v>
      </c>
      <c r="F35" s="2">
        <f>VLOOKUP($E35,'Ind. depurados'!$C$44:$U$129,3,0)</f>
        <v>0.4</v>
      </c>
      <c r="G35" s="2">
        <f>VLOOKUP($E35,'Ind. depurados'!$C$44:$U$129,4,0)</f>
        <v>1</v>
      </c>
      <c r="H35" s="2">
        <f>VLOOKUP($E35,'Ind. depurados'!$C$44:$U$129,5,0)</f>
        <v>0.8</v>
      </c>
      <c r="I35" s="2">
        <f>VLOOKUP($E35,'Ind. depurados'!$C$44:$U$129,6,0)</f>
        <v>1</v>
      </c>
      <c r="J35" s="2">
        <f>VLOOKUP($E35,'Ind. depurados'!$C$44:$U$129,7,0)</f>
        <v>1</v>
      </c>
    </row>
    <row r="36" spans="1:10" ht="36.75" customHeight="1" x14ac:dyDescent="0.25">
      <c r="A36" s="151"/>
      <c r="B36" s="152"/>
      <c r="C36" s="150"/>
      <c r="D36" s="149"/>
      <c r="E36" s="21" t="s">
        <v>243</v>
      </c>
      <c r="F36" s="35">
        <f>VLOOKUP($E36,'Ind. depurados'!$C$44:$U$129,3,0)</f>
        <v>0</v>
      </c>
      <c r="G36" s="35">
        <f>VLOOKUP($E36,'Ind. depurados'!$C$44:$U$129,4,0)</f>
        <v>10</v>
      </c>
      <c r="H36" s="35">
        <f>VLOOKUP($E36,'Ind. depurados'!$C$44:$U$129,5,0)</f>
        <v>10</v>
      </c>
      <c r="I36" s="35">
        <f>VLOOKUP($E36,'Ind. depurados'!$C$44:$U$129,6,0)</f>
        <v>10</v>
      </c>
      <c r="J36" s="35">
        <f>VLOOKUP($E36,'Ind. depurados'!$C$44:$U$129,7,0)</f>
        <v>10</v>
      </c>
    </row>
    <row r="37" spans="1:10" ht="22.5" customHeight="1" x14ac:dyDescent="0.25">
      <c r="A37" s="151"/>
      <c r="B37" s="152"/>
      <c r="C37" s="150"/>
      <c r="D37" s="149"/>
      <c r="E37" s="21" t="s">
        <v>427</v>
      </c>
      <c r="F37" s="2">
        <f>VLOOKUP($E37,'Ind. depurados'!$C$44:$U$129,3,0)</f>
        <v>0</v>
      </c>
      <c r="G37" s="2">
        <f>VLOOKUP($E37,'Ind. depurados'!$C$44:$U$129,4,0)</f>
        <v>0</v>
      </c>
      <c r="H37" s="2">
        <f>VLOOKUP($E37,'Ind. depurados'!$C$44:$U$129,5,0)</f>
        <v>0</v>
      </c>
      <c r="I37" s="2">
        <f>VLOOKUP($E37,'Ind. depurados'!$C$44:$U$129,6,0)</f>
        <v>0</v>
      </c>
      <c r="J37" s="2">
        <f>VLOOKUP($E37,'Ind. depurados'!$C$44:$U$129,7,0)</f>
        <v>0</v>
      </c>
    </row>
    <row r="38" spans="1:10" ht="22.5" customHeight="1" x14ac:dyDescent="0.25">
      <c r="A38" s="151"/>
      <c r="B38" s="152"/>
      <c r="C38" s="150"/>
      <c r="D38" s="149"/>
      <c r="E38" s="21" t="s">
        <v>257</v>
      </c>
      <c r="F38" s="35">
        <f>VLOOKUP($E38,'Ind. depurados'!$C$44:$U$129,3,0)</f>
        <v>12</v>
      </c>
      <c r="G38" s="35">
        <f>VLOOKUP($E38,'Ind. depurados'!$C$44:$U$129,4,0)</f>
        <v>5</v>
      </c>
      <c r="H38" s="35">
        <f>VLOOKUP($E38,'Ind. depurados'!$C$44:$U$129,5,0)</f>
        <v>9</v>
      </c>
      <c r="I38" s="35">
        <f>VLOOKUP($E38,'Ind. depurados'!$C$44:$U$129,6,0)</f>
        <v>7</v>
      </c>
      <c r="J38" s="35">
        <f>VLOOKUP($E38,'Ind. depurados'!$C$44:$U$129,7,0)</f>
        <v>5</v>
      </c>
    </row>
    <row r="39" spans="1:10" ht="22.5" customHeight="1" x14ac:dyDescent="0.25">
      <c r="A39" s="151"/>
      <c r="B39" s="152"/>
      <c r="C39" s="150"/>
      <c r="D39" s="149"/>
      <c r="E39" s="21" t="s">
        <v>262</v>
      </c>
      <c r="F39" s="35">
        <f>VLOOKUP($E39,'Ind. depurados'!$C$44:$U$129,3,0)</f>
        <v>1600</v>
      </c>
      <c r="G39" s="35">
        <f>VLOOKUP($E39,'Ind. depurados'!$C$44:$U$129,4,0)</f>
        <v>1600</v>
      </c>
      <c r="H39" s="35">
        <f>VLOOKUP($E39,'Ind. depurados'!$C$44:$U$129,5,0)</f>
        <v>1600</v>
      </c>
      <c r="I39" s="35">
        <f>VLOOKUP($E39,'Ind. depurados'!$C$44:$U$129,6,0)</f>
        <v>1600</v>
      </c>
      <c r="J39" s="35">
        <f>VLOOKUP($E39,'Ind. depurados'!$C$44:$U$129,7,0)</f>
        <v>1600</v>
      </c>
    </row>
    <row r="40" spans="1:10" ht="22.5" customHeight="1" x14ac:dyDescent="0.25">
      <c r="A40" s="151"/>
      <c r="B40" s="152"/>
      <c r="C40" s="150"/>
      <c r="D40" s="149"/>
      <c r="E40" s="21" t="s">
        <v>291</v>
      </c>
      <c r="F40" s="37">
        <f>VLOOKUP($E40,'Ind. depurados'!$C$44:$U$129,3,0)</f>
        <v>21.3</v>
      </c>
      <c r="G40" s="37">
        <f>VLOOKUP($E40,'Ind. depurados'!$C$44:$U$129,4,0)</f>
        <v>14.5</v>
      </c>
      <c r="H40" s="37">
        <f>VLOOKUP($E40,'Ind. depurados'!$C$44:$U$129,5,0)</f>
        <v>15.49</v>
      </c>
      <c r="I40" s="37">
        <f>VLOOKUP($E40,'Ind. depurados'!$C$44:$U$129,6,0)</f>
        <v>14.99</v>
      </c>
      <c r="J40" s="37">
        <f>VLOOKUP($E40,'Ind. depurados'!$C$44:$U$129,7,0)</f>
        <v>14.5</v>
      </c>
    </row>
    <row r="41" spans="1:10" ht="22.5" customHeight="1" x14ac:dyDescent="0.25">
      <c r="A41" s="151"/>
      <c r="B41" s="152"/>
      <c r="C41" s="150"/>
      <c r="D41" s="149"/>
      <c r="E41" s="21" t="s">
        <v>292</v>
      </c>
      <c r="F41" s="37">
        <f>VLOOKUP($E41,'Ind. depurados'!$C$44:$U$129,3,0)</f>
        <v>21.3</v>
      </c>
      <c r="G41" s="37">
        <f>VLOOKUP($E41,'Ind. depurados'!$C$44:$U$129,4,0)</f>
        <v>17.7</v>
      </c>
      <c r="H41" s="37">
        <f>VLOOKUP($E41,'Ind. depurados'!$C$44:$U$129,5,0)</f>
        <v>18.899999999999999</v>
      </c>
      <c r="I41" s="37">
        <f>VLOOKUP($E41,'Ind. depurados'!$C$44:$U$129,6,0)</f>
        <v>18.3</v>
      </c>
      <c r="J41" s="37">
        <f>VLOOKUP($E41,'Ind. depurados'!$C$44:$U$129,7,0)</f>
        <v>17.7</v>
      </c>
    </row>
    <row r="42" spans="1:10" ht="22.5" customHeight="1" x14ac:dyDescent="0.25">
      <c r="A42" s="151"/>
      <c r="B42" s="152"/>
      <c r="C42" s="150"/>
      <c r="D42" s="149"/>
      <c r="E42" s="21" t="s">
        <v>293</v>
      </c>
      <c r="F42" s="37">
        <f>VLOOKUP($E42,'Ind. depurados'!$C$44:$U$129,3,0)</f>
        <v>24.79</v>
      </c>
      <c r="G42" s="37">
        <f>VLOOKUP($E42,'Ind. depurados'!$C$44:$U$129,4,0)</f>
        <v>18.5</v>
      </c>
      <c r="H42" s="37">
        <f>VLOOKUP($E42,'Ind. depurados'!$C$44:$U$129,5,0)</f>
        <v>20.39</v>
      </c>
      <c r="I42" s="37">
        <f>VLOOKUP($E42,'Ind. depurados'!$C$44:$U$129,6,0)</f>
        <v>19.29</v>
      </c>
      <c r="J42" s="37">
        <f>VLOOKUP($E42,'Ind. depurados'!$C$44:$U$129,7,0)</f>
        <v>18.5</v>
      </c>
    </row>
    <row r="43" spans="1:10" ht="22.5" customHeight="1" x14ac:dyDescent="0.25">
      <c r="A43" s="151"/>
      <c r="B43" s="152"/>
      <c r="C43" s="150"/>
      <c r="D43" s="149"/>
      <c r="E43" s="21" t="s">
        <v>294</v>
      </c>
      <c r="F43" s="37">
        <f>VLOOKUP($E43,'Ind. depurados'!$C$44:$U$129,3,0)</f>
        <v>20.5</v>
      </c>
      <c r="G43" s="37">
        <f>VLOOKUP($E43,'Ind. depurados'!$C$44:$U$129,4,0)</f>
        <v>16.899999999999999</v>
      </c>
      <c r="H43" s="37">
        <f>VLOOKUP($E43,'Ind. depurados'!$C$44:$U$129,5,0)</f>
        <v>18.100000000000001</v>
      </c>
      <c r="I43" s="37">
        <f>VLOOKUP($E43,'Ind. depurados'!$C$44:$U$129,6,0)</f>
        <v>17.5</v>
      </c>
      <c r="J43" s="37">
        <f>VLOOKUP($E43,'Ind. depurados'!$C$44:$U$129,7,0)</f>
        <v>16.899999999999999</v>
      </c>
    </row>
    <row r="44" spans="1:10" ht="38.25" customHeight="1" x14ac:dyDescent="0.25">
      <c r="A44" s="151" t="s">
        <v>0</v>
      </c>
      <c r="B44" s="152" t="s">
        <v>9</v>
      </c>
      <c r="C44" s="150" t="s">
        <v>720</v>
      </c>
      <c r="D44" s="147" t="str">
        <f>VLOOKUP(C44,'Ind. depurados'!C$10:L$39,10,0)</f>
        <v>MSPS - INS - INC</v>
      </c>
      <c r="E44" s="21" t="s">
        <v>239</v>
      </c>
      <c r="F44" s="35">
        <f>VLOOKUP($E44,'Ind. depurados'!$C$44:$U$129,3,0)</f>
        <v>2</v>
      </c>
      <c r="G44" s="35">
        <f>VLOOKUP($E44,'Ind. depurados'!$C$44:$U$129,4,0)</f>
        <v>13</v>
      </c>
      <c r="H44" s="35">
        <f>VLOOKUP($E44,'Ind. depurados'!$C$44:$U$129,5,0)</f>
        <v>3</v>
      </c>
      <c r="I44" s="35">
        <f>VLOOKUP($E44,'Ind. depurados'!$C$44:$U$129,6,0)</f>
        <v>4</v>
      </c>
      <c r="J44" s="35">
        <f>VLOOKUP($E44,'Ind. depurados'!$C$44:$U$129,7,0)</f>
        <v>4</v>
      </c>
    </row>
    <row r="45" spans="1:10" ht="22.5" customHeight="1" x14ac:dyDescent="0.25">
      <c r="A45" s="151"/>
      <c r="B45" s="152"/>
      <c r="C45" s="150"/>
      <c r="D45" s="147"/>
      <c r="E45" s="21" t="s">
        <v>249</v>
      </c>
      <c r="F45" s="35">
        <f>VLOOKUP($E45,'Ind. depurados'!$C$44:$U$129,3,0)</f>
        <v>0</v>
      </c>
      <c r="G45" s="35">
        <f>VLOOKUP($E45,'Ind. depurados'!$C$44:$U$129,4,0)</f>
        <v>4</v>
      </c>
      <c r="H45" s="35">
        <f>VLOOKUP($E45,'Ind. depurados'!$C$44:$U$129,5,0)</f>
        <v>1</v>
      </c>
      <c r="I45" s="35">
        <f>VLOOKUP($E45,'Ind. depurados'!$C$44:$U$129,6,0)</f>
        <v>1</v>
      </c>
      <c r="J45" s="35">
        <f>VLOOKUP($E45,'Ind. depurados'!$C$44:$U$129,7,0)</f>
        <v>2</v>
      </c>
    </row>
    <row r="46" spans="1:10" ht="22.5" customHeight="1" x14ac:dyDescent="0.25">
      <c r="A46" s="151"/>
      <c r="B46" s="152"/>
      <c r="C46" s="150"/>
      <c r="D46" s="147"/>
      <c r="E46" s="21" t="s">
        <v>251</v>
      </c>
      <c r="F46" s="35">
        <f>VLOOKUP($E46,'Ind. depurados'!$C$44:$U$129,3,0)</f>
        <v>0</v>
      </c>
      <c r="G46" s="35">
        <f>VLOOKUP($E46,'Ind. depurados'!$C$44:$U$129,4,0)</f>
        <v>55</v>
      </c>
      <c r="H46" s="35">
        <f>VLOOKUP($E46,'Ind. depurados'!$C$44:$U$129,5,0)</f>
        <v>18</v>
      </c>
      <c r="I46" s="35">
        <f>VLOOKUP($E46,'Ind. depurados'!$C$44:$U$129,6,0)</f>
        <v>18</v>
      </c>
      <c r="J46" s="35">
        <f>VLOOKUP($E46,'Ind. depurados'!$C$44:$U$129,7,0)</f>
        <v>19</v>
      </c>
    </row>
    <row r="47" spans="1:10" ht="22.5" customHeight="1" x14ac:dyDescent="0.25">
      <c r="A47" s="151"/>
      <c r="B47" s="152"/>
      <c r="C47" s="150"/>
      <c r="D47" s="147"/>
      <c r="E47" s="21" t="s">
        <v>12</v>
      </c>
      <c r="F47" s="2">
        <f>VLOOKUP($E47,'Ind. depurados'!$C$44:$U$129,3,0)</f>
        <v>0.66800000000000004</v>
      </c>
      <c r="G47" s="2">
        <f>VLOOKUP($E47,'Ind. depurados'!$C$44:$U$129,4,0)</f>
        <v>0.72</v>
      </c>
      <c r="H47" s="2">
        <f>VLOOKUP($E47,'Ind. depurados'!$C$44:$U$129,5,0)</f>
        <v>0.71</v>
      </c>
      <c r="I47" s="2">
        <f>VLOOKUP($E47,'Ind. depurados'!$C$44:$U$129,6,0)</f>
        <v>0.72</v>
      </c>
      <c r="J47" s="2">
        <f>VLOOKUP($E47,'Ind. depurados'!$C$44:$U$129,7,0)</f>
        <v>0.72</v>
      </c>
    </row>
    <row r="48" spans="1:10" ht="22.5" customHeight="1" x14ac:dyDescent="0.25">
      <c r="A48" s="151"/>
      <c r="B48" s="152"/>
      <c r="C48" s="150"/>
      <c r="D48" s="147"/>
      <c r="E48" s="21" t="s">
        <v>267</v>
      </c>
      <c r="F48" s="2">
        <f>VLOOKUP($E48,'Ind. depurados'!$C$44:$U$129,3,0)</f>
        <v>0.68400000000000005</v>
      </c>
      <c r="G48" s="2">
        <f>VLOOKUP($E48,'Ind. depurados'!$C$44:$U$129,4,0)</f>
        <v>0.75</v>
      </c>
      <c r="H48" s="2">
        <f>VLOOKUP($E48,'Ind. depurados'!$C$44:$U$129,5,0)</f>
        <v>0.71699999999999997</v>
      </c>
      <c r="I48" s="2">
        <f>VLOOKUP($E48,'Ind. depurados'!$C$44:$U$129,6,0)</f>
        <v>0.73399999999999999</v>
      </c>
      <c r="J48" s="2">
        <f>VLOOKUP($E48,'Ind. depurados'!$C$44:$U$129,7,0)</f>
        <v>0.75</v>
      </c>
    </row>
    <row r="49" spans="1:10" ht="27" customHeight="1" x14ac:dyDescent="0.25">
      <c r="A49" s="151"/>
      <c r="B49" s="152"/>
      <c r="C49" s="150"/>
      <c r="D49" s="147"/>
      <c r="E49" s="21" t="s">
        <v>461</v>
      </c>
      <c r="F49" s="2">
        <f>VLOOKUP($E49,'Ind. depurados'!$C$44:$U$129,3,0)</f>
        <v>0.155</v>
      </c>
      <c r="G49" s="2">
        <f>VLOOKUP($E49,'Ind. depurados'!$C$44:$U$129,4,0)</f>
        <v>0.65</v>
      </c>
      <c r="H49" s="2">
        <f>VLOOKUP($E49,'Ind. depurados'!$C$44:$U$129,5,0)</f>
        <v>0.53</v>
      </c>
      <c r="I49" s="2">
        <f>VLOOKUP($E49,'Ind. depurados'!$C$44:$U$129,6,0)</f>
        <v>0.59</v>
      </c>
      <c r="J49" s="2">
        <f>VLOOKUP($E49,'Ind. depurados'!$C$44:$U$129,7,0)</f>
        <v>0.65</v>
      </c>
    </row>
    <row r="50" spans="1:10" ht="45" customHeight="1" x14ac:dyDescent="0.25">
      <c r="A50" s="151"/>
      <c r="B50" s="152"/>
      <c r="C50" s="150"/>
      <c r="D50" s="147"/>
      <c r="E50" s="21" t="s">
        <v>276</v>
      </c>
      <c r="F50" s="2">
        <f>VLOOKUP($E50,'Ind. depurados'!$C$44:$U$129,3,0)</f>
        <v>0</v>
      </c>
      <c r="G50" s="2">
        <f>VLOOKUP($E50,'Ind. depurados'!$C$44:$U$129,4,0)</f>
        <v>1</v>
      </c>
      <c r="H50" s="2">
        <f>VLOOKUP($E50,'Ind. depurados'!$C$44:$U$129,5,0)</f>
        <v>1</v>
      </c>
      <c r="I50" s="2">
        <f>VLOOKUP($E50,'Ind. depurados'!$C$44:$U$129,6,0)</f>
        <v>1</v>
      </c>
      <c r="J50" s="2">
        <f>VLOOKUP($E50,'Ind. depurados'!$C$44:$U$129,7,0)</f>
        <v>1</v>
      </c>
    </row>
    <row r="51" spans="1:10" ht="22.5" customHeight="1" x14ac:dyDescent="0.25">
      <c r="A51" s="151"/>
      <c r="B51" s="152"/>
      <c r="C51" s="150"/>
      <c r="D51" s="147"/>
      <c r="E51" s="21" t="s">
        <v>388</v>
      </c>
      <c r="F51" s="2">
        <f>VLOOKUP($E51,'Ind. depurados'!$C$44:$U$129,3,0)</f>
        <v>0.48</v>
      </c>
      <c r="G51" s="2">
        <f>VLOOKUP($E51,'Ind. depurados'!$C$44:$U$129,4,0)</f>
        <v>0.6</v>
      </c>
      <c r="H51" s="2">
        <f>VLOOKUP($E51,'Ind. depurados'!$C$44:$U$129,5,0)</f>
        <v>0.52</v>
      </c>
      <c r="I51" s="2">
        <f>VLOOKUP($E51,'Ind. depurados'!$C$44:$U$129,6,0)</f>
        <v>0.56000000000000005</v>
      </c>
      <c r="J51" s="2">
        <f>VLOOKUP($E51,'Ind. depurados'!$C$44:$U$129,7,0)</f>
        <v>0.6</v>
      </c>
    </row>
    <row r="52" spans="1:10" ht="22.5" customHeight="1" x14ac:dyDescent="0.25">
      <c r="A52" s="151"/>
      <c r="B52" s="152"/>
      <c r="C52" s="150"/>
      <c r="D52" s="147"/>
      <c r="E52" s="21" t="s">
        <v>298</v>
      </c>
      <c r="F52" s="36">
        <f>VLOOKUP($E52,'Ind. depurados'!$C$44:$U$129,3,0)</f>
        <v>3.5</v>
      </c>
      <c r="G52" s="36">
        <f>VLOOKUP($E52,'Ind. depurados'!$C$44:$U$129,4,0)</f>
        <v>3.1</v>
      </c>
      <c r="H52" s="36">
        <f>VLOOKUP($E52,'Ind. depurados'!$C$44:$U$129,5,0)</f>
        <v>3.1</v>
      </c>
      <c r="I52" s="36">
        <f>VLOOKUP($E52,'Ind. depurados'!$C$44:$U$129,6,0)</f>
        <v>3.1</v>
      </c>
      <c r="J52" s="36">
        <f>VLOOKUP($E52,'Ind. depurados'!$C$44:$U$129,7,0)</f>
        <v>3.1</v>
      </c>
    </row>
    <row r="53" spans="1:10" ht="22.5" customHeight="1" x14ac:dyDescent="0.25">
      <c r="A53" s="151"/>
      <c r="B53" s="152"/>
      <c r="C53" s="150"/>
      <c r="D53" s="147"/>
      <c r="E53" s="21" t="s">
        <v>299</v>
      </c>
      <c r="F53" s="36">
        <f>VLOOKUP($E53,'Ind. depurados'!$C$44:$U$129,3,0)</f>
        <v>16.100000000000001</v>
      </c>
      <c r="G53" s="36">
        <f>VLOOKUP($E53,'Ind. depurados'!$C$44:$U$129,4,0)</f>
        <v>12.6</v>
      </c>
      <c r="H53" s="36">
        <f>VLOOKUP($E53,'Ind. depurados'!$C$44:$U$129,5,0)</f>
        <v>14.3</v>
      </c>
      <c r="I53" s="36">
        <f>VLOOKUP($E53,'Ind. depurados'!$C$44:$U$129,6,0)</f>
        <v>13.5</v>
      </c>
      <c r="J53" s="36">
        <f>VLOOKUP($E53,'Ind. depurados'!$C$44:$U$129,7,0)</f>
        <v>12.6</v>
      </c>
    </row>
    <row r="54" spans="1:10" ht="22.5" customHeight="1" x14ac:dyDescent="0.25">
      <c r="A54" s="151"/>
      <c r="B54" s="152"/>
      <c r="C54" s="150"/>
      <c r="D54" s="147"/>
      <c r="E54" s="21" t="s">
        <v>219</v>
      </c>
      <c r="F54" s="37">
        <f>VLOOKUP($E54,'Ind. depurados'!$C$44:$U$129,3,0)</f>
        <v>221</v>
      </c>
      <c r="G54" s="37">
        <f>VLOOKUP($E54,'Ind. depurados'!$C$44:$U$129,4,0)</f>
        <v>192</v>
      </c>
      <c r="H54" s="37">
        <f>VLOOKUP($E54,'Ind. depurados'!$C$44:$U$129,5,0)</f>
        <v>200.65</v>
      </c>
      <c r="I54" s="37">
        <f>VLOOKUP($E54,'Ind. depurados'!$C$44:$U$129,6,0)</f>
        <v>199.3</v>
      </c>
      <c r="J54" s="37">
        <f>VLOOKUP($E54,'Ind. depurados'!$C$44:$U$129,7,0)</f>
        <v>192</v>
      </c>
    </row>
    <row r="55" spans="1:10" ht="25.5" customHeight="1" x14ac:dyDescent="0.25">
      <c r="A55" s="151"/>
      <c r="B55" s="152"/>
      <c r="C55" s="39" t="s">
        <v>721</v>
      </c>
      <c r="D55" s="20" t="str">
        <f>VLOOKUP(C55,'Ind. depurados'!C$10:L$39,10,0)</f>
        <v>MSPS - INS</v>
      </c>
      <c r="E55" s="21" t="s">
        <v>233</v>
      </c>
      <c r="F55" s="35">
        <f>VLOOKUP($E55,'Ind. depurados'!$C$44:$U$129,3,0)</f>
        <v>1102</v>
      </c>
      <c r="G55" s="35">
        <f>VLOOKUP($E55,'Ind. depurados'!$C$44:$U$129,4,0)</f>
        <v>1100</v>
      </c>
      <c r="H55" s="35">
        <f>VLOOKUP($E55,'Ind. depurados'!$C$44:$U$129,5,0)</f>
        <v>1100</v>
      </c>
      <c r="I55" s="35">
        <f>VLOOKUP($E55,'Ind. depurados'!$C$44:$U$129,6,0)</f>
        <v>1100</v>
      </c>
      <c r="J55" s="35">
        <f>VLOOKUP($E55,'Ind. depurados'!$C$44:$U$129,7,0)</f>
        <v>1100</v>
      </c>
    </row>
    <row r="56" spans="1:10" ht="25.5" customHeight="1" x14ac:dyDescent="0.25">
      <c r="A56" s="151"/>
      <c r="B56" s="152"/>
      <c r="C56" s="150" t="s">
        <v>722</v>
      </c>
      <c r="D56" s="149" t="str">
        <f>VLOOKUP(C56,'Ind. depurados'!C$10:L$39,10,0)</f>
        <v>MSPS</v>
      </c>
      <c r="E56" s="21" t="s">
        <v>253</v>
      </c>
      <c r="F56" s="35">
        <f>VLOOKUP($E56,'Ind. depurados'!$C$44:$U$129,3,0)</f>
        <v>8</v>
      </c>
      <c r="G56" s="35">
        <f>VLOOKUP($E56,'Ind. depurados'!$C$44:$U$129,4,0)</f>
        <v>32</v>
      </c>
      <c r="H56" s="35">
        <f>VLOOKUP($E56,'Ind. depurados'!$C$44:$U$129,5,0)</f>
        <v>8</v>
      </c>
      <c r="I56" s="35">
        <f>VLOOKUP($E56,'Ind. depurados'!$C$44:$U$129,6,0)</f>
        <v>8</v>
      </c>
      <c r="J56" s="35">
        <f>VLOOKUP($E56,'Ind. depurados'!$C$44:$U$129,7,0)</f>
        <v>8</v>
      </c>
    </row>
    <row r="57" spans="1:10" ht="25.5" customHeight="1" x14ac:dyDescent="0.25">
      <c r="A57" s="151"/>
      <c r="B57" s="152"/>
      <c r="C57" s="150"/>
      <c r="D57" s="149"/>
      <c r="E57" s="21" t="s">
        <v>254</v>
      </c>
      <c r="F57" s="35">
        <f>VLOOKUP($E57,'Ind. depurados'!$C$44:$U$129,3,0)</f>
        <v>0</v>
      </c>
      <c r="G57" s="35">
        <f>VLOOKUP($E57,'Ind. depurados'!$C$44:$U$129,4,0)</f>
        <v>32</v>
      </c>
      <c r="H57" s="35">
        <f>VLOOKUP($E57,'Ind. depurados'!$C$44:$U$129,5,0)</f>
        <v>8</v>
      </c>
      <c r="I57" s="35">
        <f>VLOOKUP($E57,'Ind. depurados'!$C$44:$U$129,6,0)</f>
        <v>12</v>
      </c>
      <c r="J57" s="35">
        <f>VLOOKUP($E57,'Ind. depurados'!$C$44:$U$129,7,0)</f>
        <v>12</v>
      </c>
    </row>
    <row r="58" spans="1:10" ht="33.75" customHeight="1" x14ac:dyDescent="0.25">
      <c r="A58" s="151"/>
      <c r="B58" s="152"/>
      <c r="C58" s="150"/>
      <c r="D58" s="149"/>
      <c r="E58" s="21" t="s">
        <v>255</v>
      </c>
      <c r="F58" s="35">
        <f>VLOOKUP($E58,'Ind. depurados'!$C$44:$U$129,3,0)</f>
        <v>0</v>
      </c>
      <c r="G58" s="35">
        <f>VLOOKUP($E58,'Ind. depurados'!$C$44:$U$129,4,0)</f>
        <v>64</v>
      </c>
      <c r="H58" s="35">
        <f>VLOOKUP($E58,'Ind. depurados'!$C$44:$U$129,5,0)</f>
        <v>14</v>
      </c>
      <c r="I58" s="35">
        <f>VLOOKUP($E58,'Ind. depurados'!$C$44:$U$129,6,0)</f>
        <v>25</v>
      </c>
      <c r="J58" s="35">
        <f>VLOOKUP($E58,'Ind. depurados'!$C$44:$U$129,7,0)</f>
        <v>25</v>
      </c>
    </row>
    <row r="59" spans="1:10" ht="20.25" customHeight="1" x14ac:dyDescent="0.25">
      <c r="A59" s="151"/>
      <c r="B59" s="152"/>
      <c r="C59" s="150" t="s">
        <v>723</v>
      </c>
      <c r="D59" s="149" t="str">
        <f>VLOOKUP(C59,'Ind. depurados'!C$10:L$39,10,0)</f>
        <v>MSPS - INVIMA</v>
      </c>
      <c r="E59" s="21" t="s">
        <v>231</v>
      </c>
      <c r="F59" s="35">
        <f>VLOOKUP($E59,'Ind. depurados'!$C$44:$U$129,3,0)</f>
        <v>2</v>
      </c>
      <c r="G59" s="35">
        <f>VLOOKUP($E59,'Ind. depurados'!$C$44:$U$129,4,0)</f>
        <v>5</v>
      </c>
      <c r="H59" s="35">
        <f>VLOOKUP($E59,'Ind. depurados'!$C$44:$U$129,5,0)</f>
        <v>4</v>
      </c>
      <c r="I59" s="35">
        <f>VLOOKUP($E59,'Ind. depurados'!$C$44:$U$129,6,0)</f>
        <v>4</v>
      </c>
      <c r="J59" s="35">
        <f>VLOOKUP($E59,'Ind. depurados'!$C$44:$U$129,7,0)</f>
        <v>5</v>
      </c>
    </row>
    <row r="60" spans="1:10" ht="20.25" customHeight="1" x14ac:dyDescent="0.25">
      <c r="A60" s="151"/>
      <c r="B60" s="152"/>
      <c r="C60" s="150"/>
      <c r="D60" s="149"/>
      <c r="E60" s="21" t="s">
        <v>271</v>
      </c>
      <c r="F60" s="2">
        <f>VLOOKUP($E60,'Ind. depurados'!$C$44:$U$129,3,0)</f>
        <v>3.8399999999999997E-2</v>
      </c>
      <c r="G60" s="2">
        <f>VLOOKUP($E60,'Ind. depurados'!$C$44:$U$129,4,0)</f>
        <v>3.7999999999999999E-2</v>
      </c>
      <c r="H60" s="2">
        <f>VLOOKUP($E60,'Ind. depurados'!$C$44:$U$129,5,0)</f>
        <v>3.7999999999999999E-2</v>
      </c>
      <c r="I60" s="2">
        <f>VLOOKUP($E60,'Ind. depurados'!$C$44:$U$129,6,0)</f>
        <v>3.7999999999999999E-2</v>
      </c>
      <c r="J60" s="2">
        <f>VLOOKUP($E60,'Ind. depurados'!$C$44:$U$129,7,0)</f>
        <v>3.7999999999999999E-2</v>
      </c>
    </row>
    <row r="61" spans="1:10" ht="24" customHeight="1" x14ac:dyDescent="0.25">
      <c r="A61" s="151"/>
      <c r="B61" s="152"/>
      <c r="C61" s="150"/>
      <c r="D61" s="149"/>
      <c r="E61" s="21" t="s">
        <v>296</v>
      </c>
      <c r="F61" s="36">
        <f>VLOOKUP($E61,'Ind. depurados'!$C$44:$U$129,3,0)</f>
        <v>7.6</v>
      </c>
      <c r="G61" s="36">
        <f>VLOOKUP($E61,'Ind. depurados'!$C$44:$U$129,4,0)</f>
        <v>6</v>
      </c>
      <c r="H61" s="36">
        <f>VLOOKUP($E61,'Ind. depurados'!$C$44:$U$129,5,0)</f>
        <v>6.9</v>
      </c>
      <c r="I61" s="36">
        <f>VLOOKUP($E61,'Ind. depurados'!$C$44:$U$129,6,0)</f>
        <v>6.5</v>
      </c>
      <c r="J61" s="36">
        <f>VLOOKUP($E61,'Ind. depurados'!$C$44:$U$129,7,0)</f>
        <v>6</v>
      </c>
    </row>
    <row r="62" spans="1:10" ht="24.75" customHeight="1" x14ac:dyDescent="0.25">
      <c r="A62" s="151"/>
      <c r="B62" s="152"/>
      <c r="C62" s="150" t="s">
        <v>724</v>
      </c>
      <c r="D62" s="149" t="str">
        <f>VLOOKUP(C62,'Ind. depurados'!C$10:L$39,10,0)</f>
        <v>MSPS</v>
      </c>
      <c r="E62" s="21" t="s">
        <v>247</v>
      </c>
      <c r="F62" s="35">
        <f>VLOOKUP($E62,'Ind. depurados'!$C$44:$U$129,3,0)</f>
        <v>2</v>
      </c>
      <c r="G62" s="35">
        <f>VLOOKUP($E62,'Ind. depurados'!$C$44:$U$129,4,0)</f>
        <v>20</v>
      </c>
      <c r="H62" s="35">
        <f>VLOOKUP($E62,'Ind. depurados'!$C$44:$U$129,5,0)</f>
        <v>4</v>
      </c>
      <c r="I62" s="35">
        <f>VLOOKUP($E62,'Ind. depurados'!$C$44:$U$129,6,0)</f>
        <v>6</v>
      </c>
      <c r="J62" s="35">
        <f>VLOOKUP($E62,'Ind. depurados'!$C$44:$U$129,7,0)</f>
        <v>8</v>
      </c>
    </row>
    <row r="63" spans="1:10" ht="24.75" customHeight="1" x14ac:dyDescent="0.25">
      <c r="A63" s="151"/>
      <c r="B63" s="152"/>
      <c r="C63" s="150"/>
      <c r="D63" s="149"/>
      <c r="E63" s="21" t="s">
        <v>252</v>
      </c>
      <c r="F63" s="35">
        <f>VLOOKUP($E63,'Ind. depurados'!$C$44:$U$129,3,0)</f>
        <v>62</v>
      </c>
      <c r="G63" s="35">
        <f>VLOOKUP($E63,'Ind. depurados'!$C$44:$U$129,4,0)</f>
        <v>245</v>
      </c>
      <c r="H63" s="35">
        <f>VLOOKUP($E63,'Ind. depurados'!$C$44:$U$129,5,0)</f>
        <v>121</v>
      </c>
      <c r="I63" s="35">
        <f>VLOOKUP($E63,'Ind. depurados'!$C$44:$U$129,6,0)</f>
        <v>182</v>
      </c>
      <c r="J63" s="35">
        <f>VLOOKUP($E63,'Ind. depurados'!$C$44:$U$129,7,0)</f>
        <v>245</v>
      </c>
    </row>
    <row r="64" spans="1:10" ht="24.75" customHeight="1" x14ac:dyDescent="0.25">
      <c r="A64" s="151"/>
      <c r="B64" s="152"/>
      <c r="C64" s="150"/>
      <c r="D64" s="149"/>
      <c r="E64" s="21" t="s">
        <v>263</v>
      </c>
      <c r="F64" s="2">
        <f>VLOOKUP($E64,'Ind. depurados'!$C$44:$U$129,3,0)</f>
        <v>0.60599999999999998</v>
      </c>
      <c r="G64" s="2">
        <f>VLOOKUP($E64,'Ind. depurados'!$C$44:$U$129,4,0)</f>
        <v>0.8</v>
      </c>
      <c r="H64" s="2">
        <f>VLOOKUP($E64,'Ind. depurados'!$C$44:$U$129,5,0)</f>
        <v>0.75</v>
      </c>
      <c r="I64" s="2">
        <f>VLOOKUP($E64,'Ind. depurados'!$C$44:$U$129,6,0)</f>
        <v>0.78</v>
      </c>
      <c r="J64" s="2">
        <f>VLOOKUP($E64,'Ind. depurados'!$C$44:$U$129,7,0)</f>
        <v>0.8</v>
      </c>
    </row>
    <row r="65" spans="1:10" ht="47.25" customHeight="1" x14ac:dyDescent="0.25">
      <c r="A65" s="151"/>
      <c r="B65" s="152"/>
      <c r="C65" s="150"/>
      <c r="D65" s="149"/>
      <c r="E65" s="21" t="s">
        <v>268</v>
      </c>
      <c r="F65" s="2">
        <f>VLOOKUP($E65,'Ind. depurados'!$C$44:$U$129,3,0)</f>
        <v>1</v>
      </c>
      <c r="G65" s="2">
        <f>VLOOKUP($E65,'Ind. depurados'!$C$44:$U$129,4,0)</f>
        <v>1</v>
      </c>
      <c r="H65" s="2">
        <f>VLOOKUP($E65,'Ind. depurados'!$C$44:$U$129,5,0)</f>
        <v>1</v>
      </c>
      <c r="I65" s="2">
        <f>VLOOKUP($E65,'Ind. depurados'!$C$44:$U$129,6,0)</f>
        <v>1</v>
      </c>
      <c r="J65" s="2">
        <f>VLOOKUP($E65,'Ind. depurados'!$C$44:$U$129,7,0)</f>
        <v>1</v>
      </c>
    </row>
    <row r="66" spans="1:10" ht="37.5" customHeight="1" x14ac:dyDescent="0.25">
      <c r="A66" s="151"/>
      <c r="B66" s="152"/>
      <c r="C66" s="150"/>
      <c r="D66" s="149"/>
      <c r="E66" s="21" t="s">
        <v>269</v>
      </c>
      <c r="F66" s="2">
        <f>VLOOKUP($E66,'Ind. depurados'!$C$44:$U$129,3,0)</f>
        <v>0.95</v>
      </c>
      <c r="G66" s="2">
        <f>VLOOKUP($E66,'Ind. depurados'!$C$44:$U$129,4,0)</f>
        <v>0.99</v>
      </c>
      <c r="H66" s="2">
        <f>VLOOKUP($E66,'Ind. depurados'!$C$44:$U$129,5,0)</f>
        <v>0.95</v>
      </c>
      <c r="I66" s="2">
        <f>VLOOKUP($E66,'Ind. depurados'!$C$44:$U$129,6,0)</f>
        <v>0.97</v>
      </c>
      <c r="J66" s="2">
        <f>VLOOKUP($E66,'Ind. depurados'!$C$44:$U$129,7,0)</f>
        <v>0.99</v>
      </c>
    </row>
    <row r="67" spans="1:10" ht="47.25" customHeight="1" x14ac:dyDescent="0.25">
      <c r="A67" s="151"/>
      <c r="B67" s="152"/>
      <c r="C67" s="150"/>
      <c r="D67" s="149"/>
      <c r="E67" s="21" t="s">
        <v>270</v>
      </c>
      <c r="F67" s="2">
        <f>VLOOKUP($E67,'Ind. depurados'!$C$44:$U$129,3,0)</f>
        <v>0</v>
      </c>
      <c r="G67" s="2">
        <f>VLOOKUP($E67,'Ind. depurados'!$C$44:$U$129,4,0)</f>
        <v>1</v>
      </c>
      <c r="H67" s="2">
        <f>VLOOKUP($E67,'Ind. depurados'!$C$44:$U$129,5,0)</f>
        <v>1</v>
      </c>
      <c r="I67" s="2">
        <f>VLOOKUP($E67,'Ind. depurados'!$C$44:$U$129,6,0)</f>
        <v>1</v>
      </c>
      <c r="J67" s="2">
        <f>VLOOKUP($E67,'Ind. depurados'!$C$44:$U$129,7,0)</f>
        <v>1</v>
      </c>
    </row>
    <row r="68" spans="1:10" ht="24.75" customHeight="1" x14ac:dyDescent="0.25">
      <c r="A68" s="151"/>
      <c r="B68" s="152"/>
      <c r="C68" s="150"/>
      <c r="D68" s="149"/>
      <c r="E68" s="21" t="s">
        <v>272</v>
      </c>
      <c r="F68" s="2">
        <f>VLOOKUP($E68,'Ind. depurados'!$C$44:$U$129,3,0)</f>
        <v>0.84799999999999998</v>
      </c>
      <c r="G68" s="2">
        <f>VLOOKUP($E68,'Ind. depurados'!$C$44:$U$129,4,0)</f>
        <v>0.88</v>
      </c>
      <c r="H68" s="2">
        <f>VLOOKUP($E68,'Ind. depurados'!$C$44:$U$129,5,0)</f>
        <v>0.87</v>
      </c>
      <c r="I68" s="2">
        <f>VLOOKUP($E68,'Ind. depurados'!$C$44:$U$129,6,0)</f>
        <v>0.875</v>
      </c>
      <c r="J68" s="2">
        <f>VLOOKUP($E68,'Ind. depurados'!$C$44:$U$129,7,0)</f>
        <v>0.88</v>
      </c>
    </row>
    <row r="69" spans="1:10" ht="24.75" customHeight="1" x14ac:dyDescent="0.25">
      <c r="A69" s="151"/>
      <c r="B69" s="152"/>
      <c r="C69" s="150"/>
      <c r="D69" s="149"/>
      <c r="E69" s="21" t="s">
        <v>273</v>
      </c>
      <c r="F69" s="2">
        <f>VLOOKUP($E69,'Ind. depurados'!$C$44:$U$129,3,0)</f>
        <v>0.77800000000000002</v>
      </c>
      <c r="G69" s="2">
        <f>VLOOKUP($E69,'Ind. depurados'!$C$44:$U$129,4,0)</f>
        <v>0.83599999999999997</v>
      </c>
      <c r="H69" s="2">
        <f>VLOOKUP($E69,'Ind. depurados'!$C$44:$U$129,5,0)</f>
        <v>0.80700000000000005</v>
      </c>
      <c r="I69" s="2">
        <f>VLOOKUP($E69,'Ind. depurados'!$C$44:$U$129,6,0)</f>
        <v>0.82199999999999995</v>
      </c>
      <c r="J69" s="2">
        <f>VLOOKUP($E69,'Ind. depurados'!$C$44:$U$129,7,0)</f>
        <v>0.83599999999999997</v>
      </c>
    </row>
    <row r="70" spans="1:10" ht="20.25" customHeight="1" x14ac:dyDescent="0.25">
      <c r="A70" s="151"/>
      <c r="B70" s="152"/>
      <c r="C70" s="150"/>
      <c r="D70" s="149"/>
      <c r="E70" s="21" t="s">
        <v>288</v>
      </c>
      <c r="F70" s="37">
        <f>VLOOKUP($E70,'Ind. depurados'!$C$44:$U$129,3,0)</f>
        <v>60.67</v>
      </c>
      <c r="G70" s="37">
        <f>VLOOKUP($E70,'Ind. depurados'!$C$44:$U$129,4,0)</f>
        <v>54.24</v>
      </c>
      <c r="H70" s="37">
        <f>VLOOKUP($E70,'Ind. depurados'!$C$44:$U$129,5,0)</f>
        <v>60.67</v>
      </c>
      <c r="I70" s="37">
        <f>VLOOKUP($E70,'Ind. depurados'!$C$44:$U$129,6,0)</f>
        <v>60.67</v>
      </c>
      <c r="J70" s="37">
        <f>VLOOKUP($E70,'Ind. depurados'!$C$44:$U$129,7,0)</f>
        <v>60.67</v>
      </c>
    </row>
    <row r="71" spans="1:10" ht="20.25" customHeight="1" x14ac:dyDescent="0.25">
      <c r="A71" s="151"/>
      <c r="B71" s="152"/>
      <c r="C71" s="150"/>
      <c r="D71" s="149"/>
      <c r="E71" s="21" t="s">
        <v>220</v>
      </c>
      <c r="F71" s="37">
        <f>VLOOKUP($E71,'Ind. depurados'!$C$44:$U$129,3,0)</f>
        <v>105.02</v>
      </c>
      <c r="G71" s="37">
        <f>VLOOKUP($E71,'Ind. depurados'!$C$44:$U$129,4,0)</f>
        <v>80</v>
      </c>
      <c r="H71" s="37">
        <f>VLOOKUP($E71,'Ind. depurados'!$C$44:$U$129,5,0)</f>
        <v>88.37</v>
      </c>
      <c r="I71" s="37">
        <f>VLOOKUP($E71,'Ind. depurados'!$C$44:$U$129,6,0)</f>
        <v>84.16</v>
      </c>
      <c r="J71" s="37">
        <f>VLOOKUP($E71,'Ind. depurados'!$C$44:$U$129,7,0)</f>
        <v>80</v>
      </c>
    </row>
    <row r="72" spans="1:10" ht="26.25" customHeight="1" x14ac:dyDescent="0.25">
      <c r="A72" s="151"/>
      <c r="B72" s="152"/>
      <c r="C72" s="39" t="s">
        <v>725</v>
      </c>
      <c r="D72" s="20" t="str">
        <f>VLOOKUP(C72,'Ind. depurados'!C$10:L$39,10,0)</f>
        <v>MSPS</v>
      </c>
      <c r="E72" s="21"/>
      <c r="F72" s="2" t="e">
        <f>VLOOKUP($E72,'Ind. depurados'!$C$44:$U$129,3,0)</f>
        <v>#N/A</v>
      </c>
      <c r="G72" s="2" t="e">
        <f>VLOOKUP($E72,'Ind. depurados'!$C$44:$U$129,4,0)</f>
        <v>#N/A</v>
      </c>
      <c r="H72" s="2" t="e">
        <f>VLOOKUP($E72,'Ind. depurados'!$C$44:$U$129,5,0)</f>
        <v>#N/A</v>
      </c>
      <c r="I72" s="2" t="e">
        <f>VLOOKUP($E72,'Ind. depurados'!$C$44:$U$129,6,0)</f>
        <v>#N/A</v>
      </c>
      <c r="J72" s="2" t="e">
        <f>VLOOKUP($E72,'Ind. depurados'!$C$44:$U$129,7,0)</f>
        <v>#N/A</v>
      </c>
    </row>
    <row r="73" spans="1:10" ht="23.25" customHeight="1" x14ac:dyDescent="0.25">
      <c r="A73" s="151"/>
      <c r="B73" s="152"/>
      <c r="C73" s="150" t="s">
        <v>726</v>
      </c>
      <c r="D73" s="149" t="str">
        <f>VLOOKUP(C73,'Ind. depurados'!C$10:L$39,10,0)</f>
        <v>MSPS</v>
      </c>
      <c r="E73" s="21" t="s">
        <v>232</v>
      </c>
      <c r="F73" s="35">
        <f>VLOOKUP($E73,'Ind. depurados'!$C$44:$U$129,3,0)</f>
        <v>19</v>
      </c>
      <c r="G73" s="35">
        <f>VLOOKUP($E73,'Ind. depurados'!$C$44:$U$129,4,0)</f>
        <v>23</v>
      </c>
      <c r="H73" s="35">
        <f>VLOOKUP($E73,'Ind. depurados'!$C$44:$U$129,5,0)</f>
        <v>21</v>
      </c>
      <c r="I73" s="35">
        <f>VLOOKUP($E73,'Ind. depurados'!$C$44:$U$129,6,0)</f>
        <v>22</v>
      </c>
      <c r="J73" s="35">
        <f>VLOOKUP($E73,'Ind. depurados'!$C$44:$U$129,7,0)</f>
        <v>23</v>
      </c>
    </row>
    <row r="74" spans="1:10" ht="23.25" customHeight="1" x14ac:dyDescent="0.25">
      <c r="A74" s="151"/>
      <c r="B74" s="152"/>
      <c r="C74" s="150"/>
      <c r="D74" s="149"/>
      <c r="E74" s="21" t="s">
        <v>235</v>
      </c>
      <c r="F74" s="38">
        <f>VLOOKUP($E74,'Ind. depurados'!$C$44:$U$129,3,0)</f>
        <v>0.89</v>
      </c>
      <c r="G74" s="38">
        <f>VLOOKUP($E74,'Ind. depurados'!$C$44:$U$129,4,0)</f>
        <v>0.95</v>
      </c>
      <c r="H74" s="38">
        <f>VLOOKUP($E74,'Ind. depurados'!$C$44:$U$129,5,0)</f>
        <v>0.95</v>
      </c>
      <c r="I74" s="38">
        <f>VLOOKUP($E74,'Ind. depurados'!$C$44:$U$129,6,0)</f>
        <v>0.95</v>
      </c>
      <c r="J74" s="38">
        <f>VLOOKUP($E74,'Ind. depurados'!$C$44:$U$129,7,0)</f>
        <v>0.95</v>
      </c>
    </row>
    <row r="75" spans="1:10" ht="23.25" customHeight="1" x14ac:dyDescent="0.25">
      <c r="A75" s="151"/>
      <c r="B75" s="152"/>
      <c r="C75" s="150"/>
      <c r="D75" s="149"/>
      <c r="E75" s="21" t="s">
        <v>236</v>
      </c>
      <c r="F75" s="38">
        <f>VLOOKUP($E75,'Ind. depurados'!$C$44:$U$129,3,0)</f>
        <v>0.9</v>
      </c>
      <c r="G75" s="38">
        <f>VLOOKUP($E75,'Ind. depurados'!$C$44:$U$129,4,0)</f>
        <v>0.95</v>
      </c>
      <c r="H75" s="38">
        <f>VLOOKUP($E75,'Ind. depurados'!$C$44:$U$129,5,0)</f>
        <v>0.95</v>
      </c>
      <c r="I75" s="38">
        <f>VLOOKUP($E75,'Ind. depurados'!$C$44:$U$129,6,0)</f>
        <v>0.95</v>
      </c>
      <c r="J75" s="38">
        <f>VLOOKUP($E75,'Ind. depurados'!$C$44:$U$129,7,0)</f>
        <v>0.95</v>
      </c>
    </row>
    <row r="76" spans="1:10" ht="23.25" customHeight="1" x14ac:dyDescent="0.25">
      <c r="A76" s="151"/>
      <c r="B76" s="152"/>
      <c r="C76" s="150"/>
      <c r="D76" s="149"/>
      <c r="E76" s="21" t="s">
        <v>237</v>
      </c>
      <c r="F76" s="38">
        <f>VLOOKUP($E76,'Ind. depurados'!$C$44:$U$129,3,0)</f>
        <v>0.9</v>
      </c>
      <c r="G76" s="38">
        <f>VLOOKUP($E76,'Ind. depurados'!$C$44:$U$129,4,0)</f>
        <v>0.95</v>
      </c>
      <c r="H76" s="38">
        <f>VLOOKUP($E76,'Ind. depurados'!$C$44:$U$129,5,0)</f>
        <v>0.95</v>
      </c>
      <c r="I76" s="38">
        <f>VLOOKUP($E76,'Ind. depurados'!$C$44:$U$129,6,0)</f>
        <v>0.95</v>
      </c>
      <c r="J76" s="38">
        <f>VLOOKUP($E76,'Ind. depurados'!$C$44:$U$129,7,0)</f>
        <v>0.95</v>
      </c>
    </row>
    <row r="77" spans="1:10" ht="23.25" customHeight="1" x14ac:dyDescent="0.25">
      <c r="A77" s="151"/>
      <c r="B77" s="152"/>
      <c r="C77" s="150"/>
      <c r="D77" s="149"/>
      <c r="E77" s="21" t="s">
        <v>13</v>
      </c>
      <c r="F77" s="38">
        <f>VLOOKUP($E77,'Ind. depurados'!$C$44:$U$129,3,0)</f>
        <v>0.9</v>
      </c>
      <c r="G77" s="38">
        <f>VLOOKUP($E77,'Ind. depurados'!$C$44:$U$129,4,0)</f>
        <v>0.95</v>
      </c>
      <c r="H77" s="38">
        <f>VLOOKUP($E77,'Ind. depurados'!$C$44:$U$129,5,0)</f>
        <v>0.95</v>
      </c>
      <c r="I77" s="38">
        <f>VLOOKUP($E77,'Ind. depurados'!$C$44:$U$129,6,0)</f>
        <v>0.95</v>
      </c>
      <c r="J77" s="38">
        <f>VLOOKUP($E77,'Ind. depurados'!$C$44:$U$129,7,0)</f>
        <v>0.95</v>
      </c>
    </row>
    <row r="78" spans="1:10" ht="23.25" customHeight="1" x14ac:dyDescent="0.25">
      <c r="A78" s="151"/>
      <c r="B78" s="152"/>
      <c r="C78" s="150"/>
      <c r="D78" s="149"/>
      <c r="E78" s="21" t="s">
        <v>11</v>
      </c>
      <c r="F78" s="38">
        <f>VLOOKUP($E78,'Ind. depurados'!$C$44:$U$129,3,0)</f>
        <v>0.91</v>
      </c>
      <c r="G78" s="38">
        <f>VLOOKUP($E78,'Ind. depurados'!$C$44:$U$129,4,0)</f>
        <v>0.95</v>
      </c>
      <c r="H78" s="38">
        <f>VLOOKUP($E78,'Ind. depurados'!$C$44:$U$129,5,0)</f>
        <v>0.95</v>
      </c>
      <c r="I78" s="38">
        <f>VLOOKUP($E78,'Ind. depurados'!$C$44:$U$129,6,0)</f>
        <v>0.95</v>
      </c>
      <c r="J78" s="38">
        <f>VLOOKUP($E78,'Ind. depurados'!$C$44:$U$129,7,0)</f>
        <v>0.95</v>
      </c>
    </row>
    <row r="79" spans="1:10" ht="23.25" customHeight="1" x14ac:dyDescent="0.25">
      <c r="A79" s="151"/>
      <c r="B79" s="152"/>
      <c r="C79" s="150"/>
      <c r="D79" s="149"/>
      <c r="E79" s="21" t="s">
        <v>10</v>
      </c>
      <c r="F79" s="35">
        <f>VLOOKUP($E79,'Ind. depurados'!$C$44:$U$129,3,0)</f>
        <v>0</v>
      </c>
      <c r="G79" s="35">
        <f>VLOOKUP($E79,'Ind. depurados'!$C$44:$U$129,4,0)</f>
        <v>32</v>
      </c>
      <c r="H79" s="35">
        <f>VLOOKUP($E79,'Ind. depurados'!$C$44:$U$129,5,0)</f>
        <v>10</v>
      </c>
      <c r="I79" s="35">
        <f>VLOOKUP($E79,'Ind. depurados'!$C$44:$U$129,6,0)</f>
        <v>20</v>
      </c>
      <c r="J79" s="35">
        <f>VLOOKUP($E79,'Ind. depurados'!$C$44:$U$129,7,0)</f>
        <v>32</v>
      </c>
    </row>
    <row r="80" spans="1:10" ht="41.25" customHeight="1" x14ac:dyDescent="0.25">
      <c r="A80" s="151"/>
      <c r="B80" s="152"/>
      <c r="C80" s="150"/>
      <c r="D80" s="149"/>
      <c r="E80" s="21" t="s">
        <v>275</v>
      </c>
      <c r="F80" s="38">
        <f>VLOOKUP($E80,'Ind. depurados'!$C$44:$U$129,3,0)</f>
        <v>0.8</v>
      </c>
      <c r="G80" s="38">
        <f>VLOOKUP($E80,'Ind. depurados'!$C$44:$U$129,4,0)</f>
        <v>0.95</v>
      </c>
      <c r="H80" s="38">
        <f>VLOOKUP($E80,'Ind. depurados'!$C$44:$U$129,5,0)</f>
        <v>0.85</v>
      </c>
      <c r="I80" s="38">
        <f>VLOOKUP($E80,'Ind. depurados'!$C$44:$U$129,6,0)</f>
        <v>0.9</v>
      </c>
      <c r="J80" s="38">
        <f>VLOOKUP($E80,'Ind. depurados'!$C$44:$U$129,7,0)</f>
        <v>0.95</v>
      </c>
    </row>
    <row r="81" spans="1:10" ht="27.75" customHeight="1" x14ac:dyDescent="0.25">
      <c r="A81" s="151" t="s">
        <v>0</v>
      </c>
      <c r="B81" s="152" t="s">
        <v>14</v>
      </c>
      <c r="C81" s="150" t="s">
        <v>31</v>
      </c>
      <c r="D81" s="149" t="str">
        <f>VLOOKUP(C81,'Ind. depurados'!C$10:L$39,10,0)</f>
        <v>MSPS - SNS - INVIMA - INS</v>
      </c>
      <c r="E81" s="21" t="s">
        <v>282</v>
      </c>
      <c r="F81" s="2">
        <f>VLOOKUP($E81,'Ind. depurados'!$C$44:$U$129,3,0)</f>
        <v>0</v>
      </c>
      <c r="G81" s="2">
        <f>VLOOKUP($E81,'Ind. depurados'!$C$44:$U$129,4,0)</f>
        <v>0.95</v>
      </c>
      <c r="H81" s="2">
        <f>VLOOKUP($E81,'Ind. depurados'!$C$44:$U$129,5,0)</f>
        <v>0.8</v>
      </c>
      <c r="I81" s="2">
        <f>VLOOKUP($E81,'Ind. depurados'!$C$44:$U$129,6,0)</f>
        <v>0.9</v>
      </c>
      <c r="J81" s="2">
        <f>VLOOKUP($E81,'Ind. depurados'!$C$44:$U$129,7,0)</f>
        <v>0.95</v>
      </c>
    </row>
    <row r="82" spans="1:10" ht="27.75" customHeight="1" x14ac:dyDescent="0.25">
      <c r="A82" s="151"/>
      <c r="B82" s="152"/>
      <c r="C82" s="150"/>
      <c r="D82" s="149"/>
      <c r="E82" s="21" t="s">
        <v>290</v>
      </c>
      <c r="F82" s="35">
        <f>VLOOKUP($E82,'Ind. depurados'!$C$44:$U$129,3,0)</f>
        <v>0</v>
      </c>
      <c r="G82" s="35">
        <f>VLOOKUP($E82,'Ind. depurados'!$C$44:$U$129,4,0)</f>
        <v>95</v>
      </c>
      <c r="H82" s="35">
        <f>VLOOKUP($E82,'Ind. depurados'!$C$44:$U$129,5,0)</f>
        <v>32</v>
      </c>
      <c r="I82" s="35">
        <f>VLOOKUP($E82,'Ind. depurados'!$C$44:$U$129,6,0)</f>
        <v>64</v>
      </c>
      <c r="J82" s="35">
        <f>VLOOKUP($E82,'Ind. depurados'!$C$44:$U$129,7,0)</f>
        <v>95</v>
      </c>
    </row>
    <row r="83" spans="1:10" ht="24.75" customHeight="1" x14ac:dyDescent="0.25">
      <c r="A83" s="151"/>
      <c r="B83" s="152"/>
      <c r="C83" s="150" t="s">
        <v>32</v>
      </c>
      <c r="D83" s="149" t="str">
        <f>VLOOKUP(C83,'Ind. depurados'!C$10:L$39,10,0)</f>
        <v>MSPS</v>
      </c>
      <c r="E83" s="21" t="s">
        <v>242</v>
      </c>
      <c r="F83" s="2">
        <f>VLOOKUP($E83,'Ind. depurados'!$C$44:$U$129,3,0)</f>
        <v>0</v>
      </c>
      <c r="G83" s="2">
        <f>VLOOKUP($E83,'Ind. depurados'!$C$44:$U$129,4,0)</f>
        <v>1</v>
      </c>
      <c r="H83" s="2">
        <f>VLOOKUP($E83,'Ind. depurados'!$C$44:$U$129,5,0)</f>
        <v>1</v>
      </c>
      <c r="I83" s="2">
        <f>VLOOKUP($E83,'Ind. depurados'!$C$44:$U$129,6,0)</f>
        <v>1</v>
      </c>
      <c r="J83" s="2">
        <f>VLOOKUP($E83,'Ind. depurados'!$C$44:$U$129,7,0)</f>
        <v>1</v>
      </c>
    </row>
    <row r="84" spans="1:10" ht="20.25" customHeight="1" x14ac:dyDescent="0.25">
      <c r="A84" s="151"/>
      <c r="B84" s="152"/>
      <c r="C84" s="150"/>
      <c r="D84" s="149"/>
      <c r="E84" s="21" t="s">
        <v>261</v>
      </c>
      <c r="F84" s="2">
        <f>VLOOKUP($E84,'Ind. depurados'!$C$44:$U$129,3,0)</f>
        <v>0.89</v>
      </c>
      <c r="G84" s="2">
        <f>VLOOKUP($E84,'Ind. depurados'!$C$44:$U$129,4,0)</f>
        <v>0.92</v>
      </c>
      <c r="H84" s="2">
        <f>VLOOKUP($E84,'Ind. depurados'!$C$44:$U$129,5,0)</f>
        <v>0.90500000000000003</v>
      </c>
      <c r="I84" s="2">
        <f>VLOOKUP($E84,'Ind. depurados'!$C$44:$U$129,6,0)</f>
        <v>0.91200000000000003</v>
      </c>
      <c r="J84" s="2">
        <f>VLOOKUP($E84,'Ind. depurados'!$C$44:$U$129,7,0)</f>
        <v>0.92</v>
      </c>
    </row>
    <row r="85" spans="1:10" ht="23.25" customHeight="1" x14ac:dyDescent="0.25">
      <c r="A85" s="151"/>
      <c r="B85" s="152"/>
      <c r="C85" s="150" t="s">
        <v>33</v>
      </c>
      <c r="D85" s="149" t="str">
        <f>VLOOKUP(C85,'Ind. depurados'!C$10:L$39,10,0)</f>
        <v>MSPS - SNS</v>
      </c>
      <c r="E85" s="21" t="s">
        <v>234</v>
      </c>
      <c r="F85" s="35">
        <f>VLOOKUP($E85,'Ind. depurados'!$C$44:$U$129,3,0)</f>
        <v>2</v>
      </c>
      <c r="G85" s="35">
        <f>VLOOKUP($E85,'Ind. depurados'!$C$44:$U$129,4,0)</f>
        <v>10</v>
      </c>
      <c r="H85" s="35">
        <f>VLOOKUP($E85,'Ind. depurados'!$C$44:$U$129,5,0)</f>
        <v>3</v>
      </c>
      <c r="I85" s="35">
        <f>VLOOKUP($E85,'Ind. depurados'!$C$44:$U$129,6,0)</f>
        <v>3</v>
      </c>
      <c r="J85" s="35">
        <f>VLOOKUP($E85,'Ind. depurados'!$C$44:$U$129,7,0)</f>
        <v>2</v>
      </c>
    </row>
    <row r="86" spans="1:10" ht="20.25" customHeight="1" x14ac:dyDescent="0.25">
      <c r="A86" s="151"/>
      <c r="B86" s="152"/>
      <c r="C86" s="150"/>
      <c r="D86" s="149"/>
      <c r="E86" s="21" t="s">
        <v>256</v>
      </c>
      <c r="F86" s="35">
        <f>VLOOKUP($E86,'Ind. depurados'!$C$44:$U$129,3,0)</f>
        <v>0</v>
      </c>
      <c r="G86" s="35">
        <f>VLOOKUP($E86,'Ind. depurados'!$C$44:$U$129,4,0)</f>
        <v>35</v>
      </c>
      <c r="H86" s="35">
        <f>VLOOKUP($E86,'Ind. depurados'!$C$44:$U$129,5,0)</f>
        <v>25</v>
      </c>
      <c r="I86" s="35">
        <f>VLOOKUP($E86,'Ind. depurados'!$C$44:$U$129,6,0)</f>
        <v>30</v>
      </c>
      <c r="J86" s="35">
        <f>VLOOKUP($E86,'Ind. depurados'!$C$44:$U$129,7,0)</f>
        <v>35</v>
      </c>
    </row>
    <row r="87" spans="1:10" ht="20.25" customHeight="1" x14ac:dyDescent="0.25">
      <c r="A87" s="151"/>
      <c r="B87" s="152"/>
      <c r="C87" s="150"/>
      <c r="D87" s="149"/>
      <c r="E87" s="21" t="s">
        <v>285</v>
      </c>
      <c r="F87" s="35">
        <f>VLOOKUP($E87,'Ind. depurados'!$C$44:$U$129,3,0)</f>
        <v>1</v>
      </c>
      <c r="G87" s="35">
        <f>VLOOKUP($E87,'Ind. depurados'!$C$44:$U$129,4,0)</f>
        <v>6</v>
      </c>
      <c r="H87" s="35">
        <f>VLOOKUP($E87,'Ind. depurados'!$C$44:$U$129,5,0)</f>
        <v>2</v>
      </c>
      <c r="I87" s="35">
        <f>VLOOKUP($E87,'Ind. depurados'!$C$44:$U$129,6,0)</f>
        <v>2</v>
      </c>
      <c r="J87" s="35">
        <f>VLOOKUP($E87,'Ind. depurados'!$C$44:$U$129,7,0)</f>
        <v>1</v>
      </c>
    </row>
    <row r="88" spans="1:10" ht="28.5" customHeight="1" x14ac:dyDescent="0.25">
      <c r="A88" s="151"/>
      <c r="B88" s="152"/>
      <c r="C88" s="39" t="s">
        <v>34</v>
      </c>
      <c r="D88" s="20" t="str">
        <f>VLOOKUP(C88,'Ind. depurados'!C$10:L$39,10,0)</f>
        <v>MSPS - SNS - INVIMA - INS</v>
      </c>
      <c r="E88" s="21" t="s">
        <v>238</v>
      </c>
      <c r="F88" s="35">
        <f>VLOOKUP($E88,'Ind. depurados'!$C$44:$U$129,3,0)</f>
        <v>1</v>
      </c>
      <c r="G88" s="35">
        <f>VLOOKUP($E88,'Ind. depurados'!$C$44:$U$129,4,0)</f>
        <v>4</v>
      </c>
      <c r="H88" s="35">
        <f>VLOOKUP($E88,'Ind. depurados'!$C$44:$U$129,5,0)</f>
        <v>1</v>
      </c>
      <c r="I88" s="35">
        <f>VLOOKUP($E88,'Ind. depurados'!$C$44:$U$129,6,0)</f>
        <v>1</v>
      </c>
      <c r="J88" s="35">
        <f>VLOOKUP($E88,'Ind. depurados'!$C$44:$U$129,7,0)</f>
        <v>1</v>
      </c>
    </row>
    <row r="89" spans="1:10" ht="51" customHeight="1" x14ac:dyDescent="0.25">
      <c r="A89" s="151"/>
      <c r="B89" s="152"/>
      <c r="C89" s="39" t="s">
        <v>35</v>
      </c>
      <c r="D89" s="20" t="str">
        <f>VLOOKUP(C89,'Ind. depurados'!C$10:L$39,10,0)</f>
        <v>MSPS - CDFLA - INC - SAD - SC - INS - SNS - INVIMA - FPSFFNNC - FONPRECON</v>
      </c>
      <c r="E89" s="21" t="s">
        <v>281</v>
      </c>
      <c r="F89" s="2">
        <f>VLOOKUP($E89,'Ind. depurados'!$C$44:$U$129,3,0)</f>
        <v>0.85499999999999998</v>
      </c>
      <c r="G89" s="2">
        <f>VLOOKUP($E89,'Ind. depurados'!$C$44:$U$129,4,0)</f>
        <v>0.92</v>
      </c>
      <c r="H89" s="2">
        <f>VLOOKUP($E89,'Ind. depurados'!$C$44:$U$129,5,0)</f>
        <v>0.90500000000000003</v>
      </c>
      <c r="I89" s="2">
        <f>VLOOKUP($E89,'Ind. depurados'!$C$44:$U$129,6,0)</f>
        <v>0.91200000000000003</v>
      </c>
      <c r="J89" s="2">
        <f>VLOOKUP($E89,'Ind. depurados'!$C$44:$U$129,7,0)</f>
        <v>0.92</v>
      </c>
    </row>
    <row r="90" spans="1:10" ht="20.25" customHeight="1" x14ac:dyDescent="0.25">
      <c r="A90" s="151" t="s">
        <v>0</v>
      </c>
      <c r="B90" s="152" t="s">
        <v>15</v>
      </c>
      <c r="C90" s="39" t="s">
        <v>36</v>
      </c>
      <c r="D90" s="20" t="str">
        <f>VLOOKUP(C90,'Ind. depurados'!C$10:L$39,10,0)</f>
        <v>MSPS</v>
      </c>
      <c r="E90" s="21" t="s">
        <v>266</v>
      </c>
      <c r="F90" s="2">
        <f>VLOOKUP($E90,'Ind. depurados'!$C$44:$U$129,3,0)</f>
        <v>0.41</v>
      </c>
      <c r="G90" s="2">
        <f>VLOOKUP($E90,'Ind. depurados'!$C$44:$U$129,4,0)</f>
        <v>0.6</v>
      </c>
      <c r="H90" s="2">
        <f>VLOOKUP($E90,'Ind. depurados'!$C$44:$U$129,5,0)</f>
        <v>0.5</v>
      </c>
      <c r="I90" s="2">
        <f>VLOOKUP($E90,'Ind. depurados'!$C$44:$U$129,6,0)</f>
        <v>0.55000000000000004</v>
      </c>
      <c r="J90" s="2">
        <f>VLOOKUP($E90,'Ind. depurados'!$C$44:$U$129,7,0)</f>
        <v>0.6</v>
      </c>
    </row>
    <row r="91" spans="1:10" ht="20.25" customHeight="1" x14ac:dyDescent="0.25">
      <c r="A91" s="151"/>
      <c r="B91" s="152"/>
      <c r="C91" s="39" t="s">
        <v>37</v>
      </c>
      <c r="D91" s="20" t="str">
        <f>VLOOKUP(C91,'Ind. depurados'!C$10:L$39,10,0)</f>
        <v>MSPS</v>
      </c>
      <c r="E91" s="21"/>
      <c r="F91" s="2" t="e">
        <f>VLOOKUP($E91,'Ind. depurados'!$C$44:$U$129,3,0)</f>
        <v>#N/A</v>
      </c>
      <c r="G91" s="2" t="e">
        <f>VLOOKUP($E91,'Ind. depurados'!$C$44:$U$129,4,0)</f>
        <v>#N/A</v>
      </c>
      <c r="H91" s="2" t="e">
        <f>VLOOKUP($E91,'Ind. depurados'!$C$44:$U$129,5,0)</f>
        <v>#N/A</v>
      </c>
      <c r="I91" s="2" t="e">
        <f>VLOOKUP($E91,'Ind. depurados'!$C$44:$U$129,6,0)</f>
        <v>#N/A</v>
      </c>
      <c r="J91" s="2" t="e">
        <f>VLOOKUP($E91,'Ind. depurados'!$C$44:$U$129,7,0)</f>
        <v>#N/A</v>
      </c>
    </row>
    <row r="92" spans="1:10" ht="24.75" customHeight="1" x14ac:dyDescent="0.25">
      <c r="A92" s="151"/>
      <c r="B92" s="152"/>
      <c r="C92" s="150" t="s">
        <v>38</v>
      </c>
      <c r="D92" s="149" t="str">
        <f>VLOOKUP(C92,'Ind. depurados'!C$10:L$39,10,0)</f>
        <v>MSPS</v>
      </c>
      <c r="E92" s="21" t="s">
        <v>240</v>
      </c>
      <c r="F92" s="38">
        <f>VLOOKUP($E92,'Ind. depurados'!$C$44:$U$129,3,0)</f>
        <v>0.3</v>
      </c>
      <c r="G92" s="38">
        <f>VLOOKUP($E92,'Ind. depurados'!$C$44:$U$129,4,0)</f>
        <v>0.25</v>
      </c>
      <c r="H92" s="38">
        <f>VLOOKUP($E92,'Ind. depurados'!$C$44:$U$129,5,0)</f>
        <v>0.28999999999999998</v>
      </c>
      <c r="I92" s="38">
        <f>VLOOKUP($E92,'Ind. depurados'!$C$44:$U$129,6,0)</f>
        <v>0.27</v>
      </c>
      <c r="J92" s="38">
        <f>VLOOKUP($E92,'Ind. depurados'!$C$44:$U$129,7,0)</f>
        <v>0.25</v>
      </c>
    </row>
    <row r="93" spans="1:10" ht="20.25" customHeight="1" x14ac:dyDescent="0.25">
      <c r="A93" s="151"/>
      <c r="B93" s="152"/>
      <c r="C93" s="150"/>
      <c r="D93" s="149"/>
      <c r="E93" s="21" t="s">
        <v>392</v>
      </c>
      <c r="F93" s="35">
        <f>VLOOKUP($E93,'Ind. depurados'!$C$44:$U$129,3,0)</f>
        <v>1610402</v>
      </c>
      <c r="G93" s="35">
        <f>VLOOKUP($E93,'Ind. depurados'!$C$44:$U$129,4,0)</f>
        <v>661522</v>
      </c>
      <c r="H93" s="35">
        <f>VLOOKUP($E93,'Ind. depurados'!$C$44:$U$129,5,0)</f>
        <v>182235</v>
      </c>
      <c r="I93" s="35">
        <f>VLOOKUP($E93,'Ind. depurados'!$C$44:$U$129,6,0)</f>
        <v>219867</v>
      </c>
      <c r="J93" s="35">
        <f>VLOOKUP($E93,'Ind. depurados'!$C$44:$U$129,7,0)</f>
        <v>259420</v>
      </c>
    </row>
    <row r="94" spans="1:10" ht="27" customHeight="1" x14ac:dyDescent="0.25">
      <c r="A94" s="151"/>
      <c r="B94" s="152"/>
      <c r="C94" s="39" t="s">
        <v>39</v>
      </c>
      <c r="D94" s="20" t="str">
        <f>VLOOKUP(C94,'Ind. depurados'!C$10:L$39,10,0)</f>
        <v>MSPS - INVIMA</v>
      </c>
      <c r="E94" s="21" t="s">
        <v>226</v>
      </c>
      <c r="F94" s="36">
        <f>VLOOKUP($E94,'Ind. depurados'!$C$44:$U$129,3,0)</f>
        <v>1</v>
      </c>
      <c r="G94" s="36">
        <f>VLOOKUP($E94,'Ind. depurados'!$C$44:$U$129,4,0)</f>
        <v>1.3</v>
      </c>
      <c r="H94" s="36">
        <f>VLOOKUP($E94,'Ind. depurados'!$C$44:$U$129,5,0)</f>
        <v>1.2</v>
      </c>
      <c r="I94" s="36">
        <f>VLOOKUP($E94,'Ind. depurados'!$C$44:$U$129,6,0)</f>
        <v>1.3</v>
      </c>
      <c r="J94" s="36">
        <f>VLOOKUP($E94,'Ind. depurados'!$C$44:$U$129,7,0)</f>
        <v>1.3</v>
      </c>
    </row>
    <row r="95" spans="1:10" ht="20.25" customHeight="1" x14ac:dyDescent="0.25">
      <c r="A95" s="151"/>
      <c r="B95" s="152"/>
      <c r="C95" s="39" t="s">
        <v>40</v>
      </c>
      <c r="D95" s="20" t="str">
        <f>VLOOKUP(C95,'Ind. depurados'!C$10:L$39,10,0)</f>
        <v>MSPS</v>
      </c>
      <c r="E95" s="21"/>
      <c r="F95" s="2" t="e">
        <f>VLOOKUP($E95,'Ind. depurados'!$C$44:$U$129,3,0)</f>
        <v>#N/A</v>
      </c>
      <c r="G95" s="2" t="e">
        <f>VLOOKUP($E95,'Ind. depurados'!$C$44:$U$129,4,0)</f>
        <v>#N/A</v>
      </c>
      <c r="H95" s="2" t="e">
        <f>VLOOKUP($E95,'Ind. depurados'!$C$44:$U$129,5,0)</f>
        <v>#N/A</v>
      </c>
      <c r="I95" s="2" t="e">
        <f>VLOOKUP($E95,'Ind. depurados'!$C$44:$U$129,6,0)</f>
        <v>#N/A</v>
      </c>
      <c r="J95" s="2" t="e">
        <f>VLOOKUP($E95,'Ind. depurados'!$C$44:$U$129,7,0)</f>
        <v>#N/A</v>
      </c>
    </row>
    <row r="96" spans="1:10" ht="20.25" customHeight="1" x14ac:dyDescent="0.25">
      <c r="A96" s="151"/>
      <c r="B96" s="152"/>
      <c r="C96" s="39" t="s">
        <v>41</v>
      </c>
      <c r="D96" s="20" t="str">
        <f>VLOOKUP(C96,'Ind. depurados'!C$10:L$39,10,0)</f>
        <v>SNS - INVIMA</v>
      </c>
      <c r="E96" s="21"/>
      <c r="F96" s="2" t="e">
        <f>VLOOKUP($E96,'Ind. depurados'!$C$44:$U$129,3,0)</f>
        <v>#N/A</v>
      </c>
      <c r="G96" s="2" t="e">
        <f>VLOOKUP($E96,'Ind. depurados'!$C$44:$U$129,4,0)</f>
        <v>#N/A</v>
      </c>
      <c r="H96" s="2" t="e">
        <f>VLOOKUP($E96,'Ind. depurados'!$C$44:$U$129,5,0)</f>
        <v>#N/A</v>
      </c>
      <c r="I96" s="2" t="e">
        <f>VLOOKUP($E96,'Ind. depurados'!$C$44:$U$129,6,0)</f>
        <v>#N/A</v>
      </c>
      <c r="J96" s="2" t="e">
        <f>VLOOKUP($E96,'Ind. depurados'!$C$44:$U$129,7,0)</f>
        <v>#N/A</v>
      </c>
    </row>
    <row r="97" spans="1:10" ht="20.25" customHeight="1" x14ac:dyDescent="0.25">
      <c r="A97" s="151"/>
      <c r="B97" s="152"/>
      <c r="C97" s="39" t="s">
        <v>42</v>
      </c>
      <c r="D97" s="20" t="str">
        <f>VLOOKUP(C97,'Ind. depurados'!C$10:L$39,10,0)</f>
        <v>MSPS</v>
      </c>
      <c r="E97" s="21"/>
      <c r="F97" s="2" t="e">
        <f>VLOOKUP($E97,'Ind. depurados'!$C$44:$U$129,3,0)</f>
        <v>#N/A</v>
      </c>
      <c r="G97" s="2" t="e">
        <f>VLOOKUP($E97,'Ind. depurados'!$C$44:$U$129,4,0)</f>
        <v>#N/A</v>
      </c>
      <c r="H97" s="2" t="e">
        <f>VLOOKUP($E97,'Ind. depurados'!$C$44:$U$129,5,0)</f>
        <v>#N/A</v>
      </c>
      <c r="I97" s="2" t="e">
        <f>VLOOKUP($E97,'Ind. depurados'!$C$44:$U$129,6,0)</f>
        <v>#N/A</v>
      </c>
      <c r="J97" s="2" t="e">
        <f>VLOOKUP($E97,'Ind. depurados'!$C$44:$U$129,7,0)</f>
        <v>#N/A</v>
      </c>
    </row>
    <row r="98" spans="1:10" ht="27" customHeight="1" x14ac:dyDescent="0.25">
      <c r="A98" s="151"/>
      <c r="B98" s="152"/>
      <c r="C98" s="39" t="s">
        <v>43</v>
      </c>
      <c r="D98" s="20" t="str">
        <f>VLOOKUP(C98,'Ind. depurados'!C$10:L$39,10,0)</f>
        <v>MSPA</v>
      </c>
      <c r="E98" s="21" t="s">
        <v>244</v>
      </c>
      <c r="F98" s="36">
        <f>VLOOKUP($E98,'Ind. depurados'!$C$44:$U$129,3,0)</f>
        <v>1.7</v>
      </c>
      <c r="G98" s="36">
        <f>VLOOKUP($E98,'Ind. depurados'!$C$44:$U$129,4,0)</f>
        <v>1.2</v>
      </c>
      <c r="H98" s="36">
        <f>VLOOKUP($E98,'Ind. depurados'!$C$44:$U$129,5,0)</f>
        <v>1.5</v>
      </c>
      <c r="I98" s="36">
        <f>VLOOKUP($E98,'Ind. depurados'!$C$44:$U$129,6,0)</f>
        <v>1.3</v>
      </c>
      <c r="J98" s="36">
        <f>VLOOKUP($E98,'Ind. depurados'!$C$44:$U$129,7,0)</f>
        <v>1.2</v>
      </c>
    </row>
  </sheetData>
  <mergeCells count="44">
    <mergeCell ref="D8:D11"/>
    <mergeCell ref="C12:C14"/>
    <mergeCell ref="C34:C43"/>
    <mergeCell ref="A8:A43"/>
    <mergeCell ref="B8:B43"/>
    <mergeCell ref="D27:D28"/>
    <mergeCell ref="D29:D33"/>
    <mergeCell ref="D34:D43"/>
    <mergeCell ref="C25:C26"/>
    <mergeCell ref="D25:D26"/>
    <mergeCell ref="D12:D14"/>
    <mergeCell ref="D15:D19"/>
    <mergeCell ref="D20:D21"/>
    <mergeCell ref="D22:D23"/>
    <mergeCell ref="A90:A98"/>
    <mergeCell ref="B90:B98"/>
    <mergeCell ref="C8:C11"/>
    <mergeCell ref="A81:A89"/>
    <mergeCell ref="B81:B89"/>
    <mergeCell ref="C27:C28"/>
    <mergeCell ref="C29:C33"/>
    <mergeCell ref="C15:C19"/>
    <mergeCell ref="C20:C21"/>
    <mergeCell ref="C22:C23"/>
    <mergeCell ref="C62:C71"/>
    <mergeCell ref="C92:C93"/>
    <mergeCell ref="D62:D71"/>
    <mergeCell ref="A44:A80"/>
    <mergeCell ref="B44:B80"/>
    <mergeCell ref="C73:C80"/>
    <mergeCell ref="D73:D80"/>
    <mergeCell ref="C44:C54"/>
    <mergeCell ref="D44:D54"/>
    <mergeCell ref="C56:C58"/>
    <mergeCell ref="D56:D58"/>
    <mergeCell ref="C59:C61"/>
    <mergeCell ref="D59:D61"/>
    <mergeCell ref="D92:D93"/>
    <mergeCell ref="C81:C82"/>
    <mergeCell ref="C83:C84"/>
    <mergeCell ref="D81:D82"/>
    <mergeCell ref="D83:D84"/>
    <mergeCell ref="C85:C87"/>
    <mergeCell ref="D85:D87"/>
  </mergeCells>
  <dataValidations count="15">
    <dataValidation type="list" allowBlank="1" showInputMessage="1" showErrorMessage="1" sqref="C94:C98">
      <formula1>$C$32:$C$39</formula1>
    </dataValidation>
    <dataValidation type="list" allowBlank="1" showInputMessage="1" showErrorMessage="1" sqref="C83">
      <formula1>$C$27:$C$31</formula1>
    </dataValidation>
    <dataValidation type="list" allowBlank="1" showInputMessage="1" showErrorMessage="1" sqref="C85">
      <formula1>$C$27:$C$31</formula1>
    </dataValidation>
    <dataValidation type="list" allowBlank="1" showInputMessage="1" showErrorMessage="1" sqref="C88:C89">
      <formula1>$C$27:$C$31</formula1>
    </dataValidation>
    <dataValidation type="list" allowBlank="1" showInputMessage="1" showErrorMessage="1" sqref="C55:C56">
      <formula1>$C$20:$C$26</formula1>
    </dataValidation>
    <dataValidation type="list" allowBlank="1" showInputMessage="1" showErrorMessage="1" sqref="C59">
      <formula1>$C$20:$C$26</formula1>
    </dataValidation>
    <dataValidation type="list" allowBlank="1" showInputMessage="1" showErrorMessage="1" sqref="C62">
      <formula1>$C$20:$C$26</formula1>
    </dataValidation>
    <dataValidation type="list" allowBlank="1" showInputMessage="1" showErrorMessage="1" sqref="C72:C73">
      <formula1>$C$20:$C$26</formula1>
    </dataValidation>
    <dataValidation type="list" allowBlank="1" showInputMessage="1" showErrorMessage="1" sqref="C15">
      <formula1>$C$10:$C$19</formula1>
    </dataValidation>
    <dataValidation type="list" allowBlank="1" showInputMessage="1" showErrorMessage="1" sqref="C20">
      <formula1>$C$10:$C$19</formula1>
    </dataValidation>
    <dataValidation type="list" allowBlank="1" showInputMessage="1" showErrorMessage="1" sqref="C22">
      <formula1>$C$10:$C$19</formula1>
    </dataValidation>
    <dataValidation type="list" allowBlank="1" showInputMessage="1" showErrorMessage="1" sqref="C24:C25">
      <formula1>$C$10:$C$19</formula1>
    </dataValidation>
    <dataValidation type="list" allowBlank="1" showInputMessage="1" showErrorMessage="1" sqref="C27">
      <formula1>$C$10:$C$19</formula1>
    </dataValidation>
    <dataValidation type="list" allowBlank="1" showInputMessage="1" showErrorMessage="1" sqref="C29">
      <formula1>$C$10:$C$19</formula1>
    </dataValidation>
    <dataValidation type="list" allowBlank="1" showInputMessage="1" showErrorMessage="1" sqref="C34">
      <formula1>$C$10:$C$19</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C90:C92</xm:sqref>
        </x14:dataValidation>
        <x14:dataValidation type="list" allowBlank="1" showInputMessage="1" showErrorMessage="1">
          <x14:formula1>
            <xm:f>'Ind. depurados'!$C$27:$C$31</xm:f>
          </x14:formula1>
          <xm:sqref>C81</xm:sqref>
        </x14:dataValidation>
        <x14:dataValidation type="list" allowBlank="1" showInputMessage="1" showErrorMessage="1">
          <x14:formula1>
            <xm:f>'Ind. depurados'!$C$20:$C$26</xm:f>
          </x14:formula1>
          <xm:sqref>C44</xm:sqref>
        </x14:dataValidation>
        <x14:dataValidation type="list" allowBlank="1" showInputMessage="1" showErrorMessage="1">
          <x14:formula1>
            <xm:f>'Ind. depurados'!$C$44:$C$47</xm:f>
          </x14:formula1>
          <xm:sqref>E8:E11</xm:sqref>
        </x14:dataValidation>
        <x14:dataValidation type="list" allowBlank="1" showInputMessage="1" showErrorMessage="1">
          <x14:formula1>
            <xm:f>'Ind. depurados'!$C$10:$C$19</xm:f>
          </x14:formula1>
          <xm:sqref>C8:C12</xm:sqref>
        </x14:dataValidation>
        <x14:dataValidation type="list" allowBlank="1" showInputMessage="1" showErrorMessage="1">
          <x14:formula1>
            <xm:f>'Ind. depurados'!$C$58:$C$60</xm:f>
          </x14:formula1>
          <xm:sqref>E12:E14</xm:sqref>
        </x14:dataValidation>
        <x14:dataValidation type="list" allowBlank="1" showInputMessage="1" showErrorMessage="1">
          <x14:formula1>
            <xm:f>'Ind. depurados'!$C$61:$C$65</xm:f>
          </x14:formula1>
          <xm:sqref>E15:E19</xm:sqref>
        </x14:dataValidation>
        <x14:dataValidation type="list" allowBlank="1" showInputMessage="1" showErrorMessage="1">
          <x14:formula1>
            <xm:f>'Ind. depurados'!$C$66:$C$67</xm:f>
          </x14:formula1>
          <xm:sqref>E20:E21</xm:sqref>
        </x14:dataValidation>
        <x14:dataValidation type="list" allowBlank="1" showInputMessage="1" showErrorMessage="1">
          <x14:formula1>
            <xm:f>'Ind. depurados'!$C$68:$C$69</xm:f>
          </x14:formula1>
          <xm:sqref>E22:E23</xm:sqref>
        </x14:dataValidation>
        <x14:dataValidation type="list" allowBlank="1" showInputMessage="1" showErrorMessage="1">
          <x14:formula1>
            <xm:f>'Ind. depurados'!$C$70:$C$71</xm:f>
          </x14:formula1>
          <xm:sqref>E25:E26</xm:sqref>
        </x14:dataValidation>
        <x14:dataValidation type="list" allowBlank="1" showInputMessage="1" showErrorMessage="1">
          <x14:formula1>
            <xm:f>'Ind. depurados'!$C$72:$C$73</xm:f>
          </x14:formula1>
          <xm:sqref>E27:E28</xm:sqref>
        </x14:dataValidation>
        <x14:dataValidation type="list" allowBlank="1" showInputMessage="1" showErrorMessage="1">
          <x14:formula1>
            <xm:f>'Ind. depurados'!$C$74:$C$78</xm:f>
          </x14:formula1>
          <xm:sqref>E29:E33</xm:sqref>
        </x14:dataValidation>
        <x14:dataValidation type="list" allowBlank="1" showInputMessage="1" showErrorMessage="1">
          <x14:formula1>
            <xm:f>'Ind. depurados'!$C$48:$C$57</xm:f>
          </x14:formula1>
          <xm:sqref>E34:E43</xm:sqref>
        </x14:dataValidation>
        <x14:dataValidation type="list" allowBlank="1" showInputMessage="1" showErrorMessage="1">
          <x14:formula1>
            <xm:f>'Ind. depurados'!$C$79:$C$89</xm:f>
          </x14:formula1>
          <xm:sqref>E44:E54</xm:sqref>
        </x14:dataValidation>
        <x14:dataValidation type="list" allowBlank="1" showInputMessage="1" showErrorMessage="1">
          <x14:formula1>
            <xm:f>'Ind. depurados'!$C$90</xm:f>
          </x14:formula1>
          <xm:sqref>E55</xm:sqref>
        </x14:dataValidation>
        <x14:dataValidation type="list" allowBlank="1" showInputMessage="1" showErrorMessage="1">
          <x14:formula1>
            <xm:f>'Ind. depurados'!$C$91:$C$93</xm:f>
          </x14:formula1>
          <xm:sqref>E56:E58</xm:sqref>
        </x14:dataValidation>
        <x14:dataValidation type="list" allowBlank="1" showInputMessage="1" showErrorMessage="1">
          <x14:formula1>
            <xm:f>'Ind. depurados'!$C$94:$C$96</xm:f>
          </x14:formula1>
          <xm:sqref>E59:E61</xm:sqref>
        </x14:dataValidation>
        <x14:dataValidation type="list" allowBlank="1" showInputMessage="1" showErrorMessage="1">
          <x14:formula1>
            <xm:f>'Ind. depurados'!$C$97:$C$106</xm:f>
          </x14:formula1>
          <xm:sqref>E62:E71</xm:sqref>
        </x14:dataValidation>
        <x14:dataValidation type="list" allowBlank="1" showInputMessage="1" showErrorMessage="1">
          <x14:formula1>
            <xm:f>'Ind. depurados'!$C$107:$C$114</xm:f>
          </x14:formula1>
          <xm:sqref>E73:E80</xm:sqref>
        </x14:dataValidation>
        <x14:dataValidation type="list" allowBlank="1" showInputMessage="1" showErrorMessage="1">
          <x14:formula1>
            <xm:f>'Ind. depurados'!$C$115:$C$116</xm:f>
          </x14:formula1>
          <xm:sqref>E81:E82</xm:sqref>
        </x14:dataValidation>
        <x14:dataValidation type="list" allowBlank="1" showInputMessage="1" showErrorMessage="1">
          <x14:formula1>
            <xm:f>'Ind. depurados'!$C$117:$C$118</xm:f>
          </x14:formula1>
          <xm:sqref>E83:E84</xm:sqref>
        </x14:dataValidation>
        <x14:dataValidation type="list" allowBlank="1" showInputMessage="1" showErrorMessage="1">
          <x14:formula1>
            <xm:f>'Ind. depurados'!$C$119:$C$121</xm:f>
          </x14:formula1>
          <xm:sqref>E85:E87</xm:sqref>
        </x14:dataValidation>
        <x14:dataValidation type="list" allowBlank="1" showInputMessage="1" showErrorMessage="1">
          <x14:formula1>
            <xm:f>'Ind. depurados'!$C$122</xm:f>
          </x14:formula1>
          <xm:sqref>E88</xm:sqref>
        </x14:dataValidation>
        <x14:dataValidation type="list" allowBlank="1" showInputMessage="1" showErrorMessage="1">
          <x14:formula1>
            <xm:f>'Ind. depurados'!$C$123</xm:f>
          </x14:formula1>
          <xm:sqref>E89</xm:sqref>
        </x14:dataValidation>
        <x14:dataValidation type="list" allowBlank="1" showInputMessage="1" showErrorMessage="1">
          <x14:formula1>
            <xm:f>'Ind. depurados'!$C$125</xm:f>
          </x14:formula1>
          <xm:sqref>E90</xm:sqref>
        </x14:dataValidation>
        <x14:dataValidation type="list" allowBlank="1" showInputMessage="1" showErrorMessage="1">
          <x14:formula1>
            <xm:f>'Ind. depurados'!$C$126:$C$127</xm:f>
          </x14:formula1>
          <xm:sqref>E92:E93</xm:sqref>
        </x14:dataValidation>
        <x14:dataValidation type="list" allowBlank="1" showInputMessage="1" showErrorMessage="1">
          <x14:formula1>
            <xm:f>'Ind. depurados'!$C$128</xm:f>
          </x14:formula1>
          <xm:sqref>E94</xm:sqref>
        </x14:dataValidation>
        <x14:dataValidation type="list" allowBlank="1" showInputMessage="1" showErrorMessage="1">
          <x14:formula1>
            <xm:f>'Ind. depurados'!$C$129</xm:f>
          </x14:formula1>
          <xm:sqref>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GENERAL</vt:lpstr>
      <vt:lpstr>PES OBJ (a)</vt:lpstr>
      <vt:lpstr>PES OBJ (b)</vt:lpstr>
      <vt:lpstr>PES OBJ (c)</vt:lpstr>
      <vt:lpstr>PES OBJ (d)</vt:lpstr>
      <vt:lpstr>PES OBJ (e)</vt:lpstr>
      <vt:lpstr>Ind. depurados</vt:lpstr>
      <vt:lpstr>FICHA</vt:lpstr>
      <vt:lpstr>PES</vt:lpstr>
      <vt:lpstr>PES-Obj(a) (2)</vt:lpstr>
      <vt:lpstr>'Ind. depurados'!Área_de_impresión</vt:lpstr>
      <vt:lpstr>'Ind. depurados'!Títulos_a_imprimir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Jiménez Herrera</dc:creator>
  <cp:lastModifiedBy>Carlos Andres Gutierrez Trujillo</cp:lastModifiedBy>
  <cp:lastPrinted>2019-01-16T13:52:26Z</cp:lastPrinted>
  <dcterms:created xsi:type="dcterms:W3CDTF">2016-08-13T22:16:13Z</dcterms:created>
  <dcterms:modified xsi:type="dcterms:W3CDTF">2019-01-16T21:26:12Z</dcterms:modified>
</cp:coreProperties>
</file>