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66925"/>
  <mc:AlternateContent xmlns:mc="http://schemas.openxmlformats.org/markup-compatibility/2006">
    <mc:Choice Requires="x15">
      <x15ac:absPath xmlns:x15ac="http://schemas.microsoft.com/office/spreadsheetml/2010/11/ac" url="C:\Users\socoroar\OneDrive - Instituto Nacional de Vigilancia de Medicamentos y Alimentos\Escritorio\"/>
    </mc:Choice>
  </mc:AlternateContent>
  <xr:revisionPtr revIDLastSave="0" documentId="8_{F57A9344-6C8E-4986-9580-F2A50D46E433}" xr6:coauthVersionLast="47" xr6:coauthVersionMax="47" xr10:uidLastSave="{00000000-0000-0000-0000-000000000000}"/>
  <workbookProtection workbookAlgorithmName="SHA-512" workbookHashValue="xD3qnex8s9ICeI1qOAHD+zNwU1npwUEHoOgHRXi5aceSdngVGaEhJykAdWp3gnvbcbl1gTjA+2JfcBY5o9YY9g==" workbookSaltValue="5H5JeNgyFx/dxFp3s6t5yg==" workbookSpinCount="100000" lockStructure="1"/>
  <bookViews>
    <workbookView xWindow="-120" yWindow="-120" windowWidth="29040" windowHeight="15840" firstSheet="8"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8" l="1"/>
  <c r="R20" i="19"/>
  <c r="R24" i="19" l="1"/>
  <c r="R22" i="19"/>
  <c r="E17" i="28"/>
  <c r="R18" i="16"/>
  <c r="R20" i="16"/>
  <c r="S20" i="16" s="1"/>
  <c r="R14" i="16"/>
  <c r="R12" i="16"/>
  <c r="S12" i="16" s="1"/>
  <c r="S18" i="16"/>
  <c r="S14" i="16"/>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<sst xmlns="http://schemas.openxmlformats.org/spreadsheetml/2006/main" count="1235" uniqueCount="660">
  <si>
    <t>Plantilla del Certificado de Control Interno ekOGUI</t>
  </si>
  <si>
    <t>I - 2025</t>
  </si>
  <si>
    <t>II - 2025</t>
  </si>
  <si>
    <t>Portada</t>
  </si>
  <si>
    <t>Periodo a diligenciar</t>
  </si>
  <si>
    <t>I - 2026</t>
  </si>
  <si>
    <t>II - 2026</t>
  </si>
  <si>
    <t>Usuarios</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</si>
  <si>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</si>
  <si>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Abogados</t>
  </si>
  <si>
    <t>Registro Casos</t>
  </si>
  <si>
    <t xml:space="preserve"> </t>
  </si>
  <si>
    <t>Judiciales</t>
  </si>
  <si>
    <t>Utilice la barra de navegación lateral izquierda para moverse entre pestañas</t>
  </si>
  <si>
    <t>Utilice las listas desplegables para llenar información a lo largo del documento</t>
  </si>
  <si>
    <t>Utilice la información del lateral derecho como ayuda de llenado de la pestaña</t>
  </si>
  <si>
    <t>Arbitramentos</t>
  </si>
  <si>
    <t>Comité de Conciliación</t>
  </si>
  <si>
    <t>Pagos</t>
  </si>
  <si>
    <t>Resumen (Certificación a presentar)</t>
  </si>
  <si>
    <t>Para saber más sobre el contenido y cómo completar la plantilla de control interno puede consultar la Guía de Control Interno.</t>
  </si>
  <si>
    <t>Acceder a la guía</t>
  </si>
  <si>
    <t>En esta sección se presenta la información detallada de los usuarios activos en el sistema.</t>
  </si>
  <si>
    <t>Para saber más sobre cómo completar la hoja de usuarios puede consultar la sección (Hoja de usuarios) de la Guía de Control Interno.</t>
  </si>
  <si>
    <t>Rol</t>
  </si>
  <si>
    <t>Fecha creación en ekOGUI (DD/MM/AAAA)</t>
  </si>
  <si>
    <t>Nombres y Apellidos</t>
  </si>
  <si>
    <t>Fecha última capacitación (DD/MM/AAAA)</t>
  </si>
  <si>
    <t>Jefe Financiero</t>
  </si>
  <si>
    <t>Wilmer Arley Olivares Bareño</t>
  </si>
  <si>
    <t>Jefe Jurídico</t>
  </si>
  <si>
    <t>Fidel Ernesto Gonzalez Ospina</t>
  </si>
  <si>
    <t>Jefe de Control Interno</t>
  </si>
  <si>
    <t>Norma Constanza Garcia Ramirez</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</si>
  <si>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</si>
  <si>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t>Secretario Técnico</t>
  </si>
  <si>
    <t>Administrador de la Entidad</t>
  </si>
  <si>
    <t>Andres Fernando Mesa Valencia</t>
  </si>
  <si>
    <t>Observaciones</t>
  </si>
  <si>
    <t>En esta sección se presenta la información detallada de los abogados.</t>
  </si>
  <si>
    <t>Para saber más sobre cómo completar la hoja de abogados puede consultar la sección (Hoja de abogados) de la Guía de Control Interno.</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</si>
  <si>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</si>
  <si>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</si>
  <si>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</si>
  <si>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</si>
  <si>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</si>
  <si>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los abogados activos creados en eKOGUI indique cuántos tienen su última capácitación:</t>
  </si>
  <si>
    <t>Su última capacitación fue realizada después del 01-01-2024 hasta el 30-06-2025</t>
  </si>
  <si>
    <t>Su última capacitación fue anterior al 31-12-2023</t>
  </si>
  <si>
    <t>No tienen capacitación</t>
  </si>
  <si>
    <t>Mediante correo electrónico del 22 de octubre de 2024, se solicitó a la Agencia Nacional de Defensa Jurídica del Estado, la designación como administrador de la información reportada en el Sistema Único de Gestión e información de la actividad litigiosa del Estado, al Dr. Andrés Fernando Mesa Valencia, actual jefe de la Oficina Asesora Jurídica. La solicitud de cambio de administrador se hizo efectivo sólo hasta el 29/05/2025, razón por la cual no ha recibido capacitación alguna del aplicativo.</t>
  </si>
  <si>
    <t>Registro Casos en ekOGUI</t>
  </si>
  <si>
    <t xml:space="preserve">En esta sección se presenta la información detallada de los casos recibidos y registrados en ekOGUI. </t>
  </si>
  <si>
    <t>Para saber más sobre cómo completar la hoja de Registro Casos en ekOGUI puede consultar la sección (Hoja Registro Casos) de la Guía de Control Interno</t>
  </si>
  <si>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</si>
  <si>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</si>
  <si>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</si>
  <si>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</si>
  <si>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t>Es deber de cada abogado alimentar el sistema Ekogui, en su oportinidad aclarando que la informacion se radica ante los entes judiaciales en Oportunidad y de forma posterior, los profesionales a cargo de cada proceso alimentan la información en el aplicación.</t>
  </si>
  <si>
    <t>En esta sección se presenta la información detallada de los procesos judiciales.</t>
  </si>
  <si>
    <t>Para saber más sobre cómo completar la hoja de procesos judiciales puede consultar la sección (Hoja Judiciales) de la Guía de Control Interno</t>
  </si>
  <si>
    <t>Cantidad</t>
  </si>
  <si>
    <t>Mayores a 33.0000 SMMLV activos</t>
  </si>
  <si>
    <t>Cantidad de procesos activos según jurídica</t>
  </si>
  <si>
    <t>Cantidad de procesos de más de 33.000 SMMLV según jurídica</t>
  </si>
  <si>
    <t>Cantidad de procesos activos registrados en ekOGUI</t>
  </si>
  <si>
    <t>Cantidad de procesos de más de 33.000 SMMLV registrados en ekOGUI</t>
  </si>
  <si>
    <t>Cantidad de procesos sin abogado asignado</t>
  </si>
  <si>
    <t>Cantidad de procesos de más de 33.000 SMMLV con la pieza demanda</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</si>
  <si>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</si>
  <si>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Calificación de riesgo</t>
  </si>
  <si>
    <t>Cantidad de procesos en ekOGUI - Sin calificación al semestre I - 2025</t>
  </si>
  <si>
    <t>Condenas</t>
  </si>
  <si>
    <t>Calificación de riesgo - Provisión contable</t>
  </si>
  <si>
    <t>Número Procesos</t>
  </si>
  <si>
    <t>Número provisión igual a cero</t>
  </si>
  <si>
    <t>Procesos analizados</t>
  </si>
  <si>
    <t>Probabilidad de perder el caso - ALTA</t>
  </si>
  <si>
    <t>Procesos terminados con ejecutoria</t>
  </si>
  <si>
    <t>Probabilidad de perder el caso - MEDIA</t>
  </si>
  <si>
    <t>Procesos desfavorables</t>
  </si>
  <si>
    <t>Probabilidad de perder el caso - BAJA</t>
  </si>
  <si>
    <t>Procesos que generan erogación económica</t>
  </si>
  <si>
    <t>Probabilidad de perder el caso - REMOTA</t>
  </si>
  <si>
    <t>Procesos con valor condena mayor a cero</t>
  </si>
  <si>
    <t>Segun los datos analizados, el módulo de provisón contable presenta la información declarada del primer semestre de 2025.</t>
  </si>
  <si>
    <t>En esta sección se presenta la información detallada de los procesos de arbitramentos.</t>
  </si>
  <si>
    <t>Para saber más sobre cómo completar la hoja de arbitramentos puede consultar la sección (Hoja de Arbitramentos) de la Guía de Control Interno.</t>
  </si>
  <si>
    <t>Total de arbitramentos activos registrados en ekOGUI al 30 de junio de 2025</t>
  </si>
  <si>
    <t>Total de arbitramentos terminados en ekOGUI al 30 de junio de 2025</t>
  </si>
  <si>
    <t>Para el primer semestre de 2025, no se registran procesos arbitrales activos ni terminados en los cuales sea parte la entidad.</t>
  </si>
  <si>
    <t>En esta sección se presenta la información detallada de los comités de conciliación.</t>
  </si>
  <si>
    <t>Para saber más sobre cómo completar la hoja de Comités de Conciliación puede consultar la sección (Hoja Comités de Conciliación) de la Guía de Control Interno</t>
  </si>
  <si>
    <t>NO</t>
  </si>
  <si>
    <t>Su entidad elaboró las fichas de conciliación a través del sistema eKOGUI durante el semestre I - 2025</t>
  </si>
  <si>
    <t>SI</t>
  </si>
  <si>
    <t>Fichas para decisión del comité</t>
  </si>
  <si>
    <t>Con fecha</t>
  </si>
  <si>
    <t>Sin fecha</t>
  </si>
  <si>
    <t>Total</t>
  </si>
  <si>
    <t>Cantidad de procesos  arbitrales para decisión del comité</t>
  </si>
  <si>
    <t>Cantidad de procesos  judiciales para decisión del comité</t>
  </si>
  <si>
    <t>Cantidad de conciliaciones extrajudciales para decisión del comité</t>
  </si>
  <si>
    <t>Fichas con decisión del comité</t>
  </si>
  <si>
    <t>Procesos  arbitrales con decisión del comité</t>
  </si>
  <si>
    <t>Procesos  judiciales con decisión del comité</t>
  </si>
  <si>
    <t>Conciliaciones extrajudciales con decisión del comité</t>
  </si>
  <si>
    <t>En esta sección se presenta la información detallada del módulo de relación de pagos.</t>
  </si>
  <si>
    <t>Para saber más sobre cómo completar la hoja de pagos puede consultar la sección (Hoja pagos) de la Guía de Control Interno.</t>
  </si>
  <si>
    <t>¿Su entidad gestiona sus trámites financieros en SIIF-MinHacienda?</t>
  </si>
  <si>
    <t>Desde el perfil financiero se asocia el compromiso presupuestal que reporta SIIF Nación con el acto administrativo emitido por la entidad, para cumplir con las sentencias adversas.</t>
  </si>
  <si>
    <t>Para saber más sobre el contenido y cómo completar la hoja resumen puede consultar la sección (Hoja resumen) de la Guía de Control Interno.</t>
  </si>
  <si>
    <t>Fecha de diligenciamiento</t>
  </si>
  <si>
    <t>Agencia Nacional de Defensa Jurídica del Estado</t>
  </si>
  <si>
    <t>Nombre de la Entidad que reporta</t>
  </si>
  <si>
    <t>INSTITUTO NACIONAL DE VIGILANCIA DE MEDICAMENTOS Y ALIMENTOS-INVIMA</t>
  </si>
  <si>
    <t>Si</t>
  </si>
  <si>
    <t>Nombre del Jefe de Control Interno que reporta</t>
  </si>
  <si>
    <t>NORMA CONSTANZA GARCIA RAMIREZ</t>
  </si>
  <si>
    <t>No</t>
  </si>
  <si>
    <t>N/A</t>
  </si>
  <si>
    <t>INFORMACIÓN USUARIOS</t>
  </si>
  <si>
    <t>ARBITRAMENTOS</t>
  </si>
  <si>
    <t>Completitud de Roles</t>
  </si>
  <si>
    <t>Procesos arbitrales activos ekOGUI</t>
  </si>
  <si>
    <t>Nivel de capacitación Roles</t>
  </si>
  <si>
    <t>Porcentaje de registro</t>
  </si>
  <si>
    <t>Abogados activos en ekOGUI</t>
  </si>
  <si>
    <t>Procesos terminados en ekOGUI</t>
  </si>
  <si>
    <t>Información correcta abogados</t>
  </si>
  <si>
    <t>Nivel de capacitación abogados</t>
  </si>
  <si>
    <t>REGISTRO CASOS</t>
  </si>
  <si>
    <t>COMITES DE CONCILIACIÓN</t>
  </si>
  <si>
    <t>Casos notificados según juridíca</t>
  </si>
  <si>
    <t>Gestión de sesiones</t>
  </si>
  <si>
    <t>Casos registrados en ekOGUI</t>
  </si>
  <si>
    <t>Gestión de fichas</t>
  </si>
  <si>
    <t>Casos registrados en ekOGUI con oportunidad (10 días)</t>
  </si>
  <si>
    <t>Fichas con decisión</t>
  </si>
  <si>
    <t>Casos NO registrados con oportunidad (10 días)</t>
  </si>
  <si>
    <t>JUDICIALES</t>
  </si>
  <si>
    <t>PAGOS</t>
  </si>
  <si>
    <t>Procesos activos en ekOGUI</t>
  </si>
  <si>
    <t>Uso del Módulo Pagos (SIIF Nación)</t>
  </si>
  <si>
    <t>Cantidad pagos asociados de SIIF</t>
  </si>
  <si>
    <t>Actualización más de 33.000 SMMLV</t>
  </si>
  <si>
    <t>Procesos por abogado en ekOGUI</t>
  </si>
  <si>
    <t>Provisión aparentemente inconsistente</t>
  </si>
  <si>
    <t>Observaciones generales</t>
  </si>
  <si>
    <t xml:space="preserve">Se confronta la información remitida por la Oficina Asesora Jurídica y la reportada en el aplicativo Ekogui, evidenciandose la falta de reporte oportuno en el aplicativo eKogui, por parte de los abogados de la Oficina Asesora Jurídica.  </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</si>
  <si>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</si>
  <si>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</si>
  <si>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Firma Jefe de Control Interno</t>
  </si>
  <si>
    <t>5.2 Usuarios</t>
  </si>
  <si>
    <t>5.3 Abogados</t>
  </si>
  <si>
    <t>5.4 Registro Casos ekOGUI</t>
  </si>
  <si>
    <t>5.5 Judiciales</t>
  </si>
  <si>
    <t>5.6 Arbitramentos</t>
  </si>
  <si>
    <t xml:space="preserve">5.7 Comité de Conciliación </t>
  </si>
  <si>
    <t>5.8 Pagos</t>
  </si>
  <si>
    <t>Financiero</t>
  </si>
  <si>
    <t>Juridico</t>
  </si>
  <si>
    <t>Control interno</t>
  </si>
  <si>
    <t>Secretario</t>
  </si>
  <si>
    <t>Administrador</t>
  </si>
  <si>
    <t>Información</t>
  </si>
  <si>
    <t>Completitud</t>
  </si>
  <si>
    <t>Capacitación</t>
  </si>
  <si>
    <t>Activos</t>
  </si>
  <si>
    <t>Terminados</t>
  </si>
  <si>
    <t>Mayores a 33.000 SMMLV</t>
  </si>
  <si>
    <t>Calificación del Riesgo</t>
  </si>
  <si>
    <t>Provisión Contable</t>
  </si>
  <si>
    <t>Preguntas generales</t>
  </si>
  <si>
    <t>Creación</t>
  </si>
  <si>
    <t>Nombre</t>
  </si>
  <si>
    <t>Cantidad de abogados litigando según jurídica</t>
  </si>
  <si>
    <t>Retirados de la entidad según jurídica primer semestre</t>
  </si>
  <si>
    <t>Inactivados en ekOGUI durante el primer semestre</t>
  </si>
  <si>
    <t>De la muestra, cuantos tienen el nombre correcto</t>
  </si>
  <si>
    <t>De la muestra cuantos tienen el correo electrónico de prueba correcto</t>
  </si>
  <si>
    <t>De la muestra, cuantos tienen tipo de vinculación de planta</t>
  </si>
  <si>
    <t>Cuántos casos (procesos arbitrales, procesos judiciales y conciliaciones extrajudiciales) fueron notificados por el buzón notificaciones judiciales a la Entidad durante el primer semestre</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</si>
  <si>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</si>
  <si>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</si>
  <si>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Total de casos NO registrados en el sistema ekOGUI con oportunidad (10 días hábiles) conforme a la normativa (No. 3 art. 2.2.3.4.1.10 DL 104 de 2025) en el semestre I - 2025</t>
  </si>
  <si>
    <t>Procesos activos registrados en eKOGUI</t>
  </si>
  <si>
    <t>Procesos sin abogado asignado</t>
  </si>
  <si>
    <t>Procesos terminados durante el primer semestre según juridica</t>
  </si>
  <si>
    <t>Procesos terminados durante el primer semestre en ekOGUI</t>
  </si>
  <si>
    <t>Cantidad de procesos más de 33.000 SMMLV con la pieza demanda</t>
  </si>
  <si>
    <t>Cantidad de procesos activos ekOGUI - Calidad demandado</t>
  </si>
  <si>
    <t>Cantidad de procesos en ekOGUI - Calificación durante o posterior al primer semestre</t>
  </si>
  <si>
    <t xml:space="preserve">Cantidad de procesos en ekOGUI - Calificación anterior al primer semestre </t>
  </si>
  <si>
    <t>Cantidad de procesos en ekOGUI - Sin calificación</t>
  </si>
  <si>
    <t>Alta</t>
  </si>
  <si>
    <t>Alta cero</t>
  </si>
  <si>
    <t>Media</t>
  </si>
  <si>
    <t>Media cero</t>
  </si>
  <si>
    <t>Baja</t>
  </si>
  <si>
    <t>Baja cero</t>
  </si>
  <si>
    <t>Remota</t>
  </si>
  <si>
    <t>Remota cero</t>
  </si>
  <si>
    <t>Arbitramentos activos al 30-06-2025 según jurídica</t>
  </si>
  <si>
    <t>Arbitramentos activos registrados en ekOGUI al 30-06-2025</t>
  </si>
  <si>
    <t>Total arbitramentos terminados según  juridica al 30-06-2025</t>
  </si>
  <si>
    <t>Total arbitramentos terminados en ekOGUI al 30-06-2025</t>
  </si>
  <si>
    <t>Su entidad gestionó sesiones del comité en el primer semestre de 2025</t>
  </si>
  <si>
    <t>Su entidad elaboró las fichas de conciliación  durante el primer semestre</t>
  </si>
  <si>
    <t>Arbitrales con fecha</t>
  </si>
  <si>
    <t>Arbitrales sin fecha</t>
  </si>
  <si>
    <t>Judiciales con fecha</t>
  </si>
  <si>
    <t>Judiciales sin fecha</t>
  </si>
  <si>
    <t>Conciliaciones  con fecha</t>
  </si>
  <si>
    <t>Conciliaciones  sin fecha</t>
  </si>
  <si>
    <t>Total arbitrales</t>
  </si>
  <si>
    <t>Total judiciales</t>
  </si>
  <si>
    <t>Total conciliaciones</t>
  </si>
  <si>
    <t>Su entidad gestiona en SIIF-Minhacienda</t>
  </si>
  <si>
    <t>Cuántos pagos ha relacionado la entidad en ekOGUI</t>
  </si>
  <si>
    <t>SEMESTRE</t>
  </si>
  <si>
    <t>OPCIONES</t>
  </si>
  <si>
    <t>1er</t>
  </si>
  <si>
    <t>Entidad</t>
  </si>
  <si>
    <t>¿Actual?</t>
  </si>
  <si>
    <t>2do</t>
  </si>
  <si>
    <t>ADMINISTRADORA COLOMBIANA DE PENSIONES-COLPENSIONES</t>
  </si>
  <si>
    <t>II - 2024</t>
  </si>
  <si>
    <t>SEGUNDO</t>
  </si>
  <si>
    <t xml:space="preserve">31 DE DICIEMBRE </t>
  </si>
  <si>
    <t>ADMINISTRADORA DE LOS RECURSOS DEL SISTEMA GENERAL DE SEGURIDAD SOCIAL EN SALUD-ADRES</t>
  </si>
  <si>
    <t>PRIMER</t>
  </si>
  <si>
    <t xml:space="preserve">30 DE JUNIO </t>
  </si>
  <si>
    <t>ADMINISTRADORA DEL MONOPOLIO RENTISTICO DE LOS JUEGOS DE SUERTE Y AZAR-COLJUEGOS</t>
  </si>
  <si>
    <t>AGENCIA COLOMBIANA PARA LA REINCORPORACION Y NORMALIZACION-ANR</t>
  </si>
  <si>
    <t>AGENCIA DE DESARROLLO RURAL-ADR</t>
  </si>
  <si>
    <t>Año en curso</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</si>
  <si>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</si>
  <si>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</si>
  <si>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</si>
  <si>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</si>
  <si>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</si>
  <si>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¿Uso de módulo de pagos?</t>
  </si>
  <si>
    <t>AGENCIA NACIONAL DE HIDROCARBUROS-ANH</t>
  </si>
  <si>
    <t>Respuesta</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</si>
  <si>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</si>
  <si>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</si>
  <si>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</si>
  <si>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</si>
  <si>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</si>
  <si>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</si>
  <si>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</si>
  <si>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</si>
  <si>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</si>
  <si>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</si>
  <si>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</si>
  <si>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</si>
  <si>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</si>
  <si>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</si>
  <si>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</si>
  <si>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</si>
  <si>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</si>
  <si>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</si>
  <si>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</si>
  <si>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</si>
  <si>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</si>
  <si>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</si>
  <si>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</si>
  <si>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</si>
  <si>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</si>
  <si>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</si>
  <si>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</si>
  <si>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</si>
  <si>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</si>
  <si>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</si>
  <si>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</si>
  <si>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</si>
  <si>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</si>
  <si>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</si>
  <si>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</si>
  <si>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</si>
  <si>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</si>
  <si>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</si>
  <si>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</si>
  <si>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</si>
  <si>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</si>
  <si>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</si>
  <si>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</si>
  <si>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</si>
  <si>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</si>
  <si>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</si>
  <si>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</si>
  <si>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</si>
  <si>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</si>
  <si>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</si>
  <si>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</si>
  <si>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</si>
  <si>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</si>
  <si>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</si>
  <si>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</si>
  <si>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</si>
  <si>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</si>
  <si>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</si>
  <si>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</si>
  <si>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</si>
  <si>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</si>
  <si>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</si>
  <si>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</si>
  <si>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</si>
  <si>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</si>
  <si>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</si>
  <si>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</si>
  <si>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</si>
  <si>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</si>
  <si>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</si>
  <si>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</si>
  <si>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</si>
  <si>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</si>
  <si>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</si>
  <si>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</si>
  <si>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</si>
  <si>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</si>
  <si>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</si>
  <si>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</si>
  <si>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</si>
  <si>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</si>
  <si>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</si>
  <si>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</si>
  <si>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</si>
  <si>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</si>
  <si>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</si>
  <si>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</si>
  <si>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</si>
  <si>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</si>
  <si>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</si>
  <si>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</si>
  <si>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</si>
  <si>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</si>
  <si>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</si>
  <si>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</si>
  <si>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</si>
  <si>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</si>
  <si>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-NIVEL CENTRAL-DIAN</t>
  </si>
  <si>
    <t>DIRECCION DE SANIDAD DE LA POLICIA NACIONAL-DISAN</t>
  </si>
  <si>
    <t>DIRECCION EJECUTIVA DE ADMINISTRACION JUDICIAL - NIVEL CENTRAL-DEAJ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</si>
  <si>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</si>
  <si>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</si>
  <si>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</si>
  <si>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</si>
  <si>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</si>
  <si>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</si>
  <si>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</si>
  <si>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</si>
  <si>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</si>
  <si>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</si>
  <si>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</si>
  <si>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</si>
  <si>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</si>
  <si>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</si>
  <si>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</si>
  <si>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</si>
  <si>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</si>
  <si>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</si>
  <si>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</si>
  <si>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</si>
  <si>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</si>
  <si>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</si>
  <si>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</si>
  <si>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</si>
  <si>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</si>
  <si>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</si>
  <si>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</si>
  <si>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</si>
  <si>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</si>
  <si>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</si>
  <si>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</si>
  <si>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</si>
  <si>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</si>
  <si>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</si>
  <si>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</si>
  <si>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</si>
  <si>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</si>
  <si>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</si>
  <si>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</si>
  <si>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</si>
  <si>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</si>
  <si>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</si>
  <si>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</si>
  <si>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</si>
  <si>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</si>
  <si>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</si>
  <si>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</si>
  <si>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</si>
  <si>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</si>
  <si>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</si>
  <si>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</si>
  <si>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</si>
  <si>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</si>
  <si>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</si>
  <si>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</si>
  <si>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</si>
  <si>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</si>
  <si>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</si>
  <si>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</si>
  <si>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</si>
  <si>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</si>
  <si>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</si>
  <si>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</si>
  <si>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</si>
  <si>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</si>
  <si>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</si>
  <si>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</si>
  <si>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</si>
  <si>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</si>
  <si>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</si>
  <si>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</si>
  <si>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</si>
  <si>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</si>
  <si>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</si>
  <si>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</si>
  <si>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</si>
  <si>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</si>
  <si>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</si>
  <si>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</si>
  <si>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</si>
  <si>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</si>
  <si>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</si>
  <si>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</si>
  <si>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</si>
  <si>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</si>
  <si>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</si>
  <si>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</si>
  <si>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</si>
  <si>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</si>
  <si>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</si>
  <si>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</si>
  <si>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</si>
  <si>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</si>
  <si>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</si>
  <si>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</si>
  <si>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</si>
  <si>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</si>
  <si>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</si>
  <si>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</si>
  <si>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</si>
  <si>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</si>
  <si>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</si>
  <si>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</si>
  <si>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</si>
  <si>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</si>
  <si>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</si>
  <si>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</si>
  <si>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</si>
  <si>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</si>
  <si>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</si>
  <si>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</si>
  <si>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</si>
  <si>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</si>
  <si>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</si>
  <si>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</si>
  <si>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</si>
  <si>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</si>
  <si>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</si>
  <si>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</si>
  <si>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</si>
  <si>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</si>
  <si>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</si>
  <si>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</si>
  <si>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</si>
  <si>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</si>
  <si>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</si>
  <si>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</si>
  <si>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</si>
  <si>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</si>
  <si>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</si>
  <si>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</si>
  <si>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</si>
  <si>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</si>
  <si>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</si>
  <si>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</si>
  <si>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</si>
  <si>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</si>
  <si>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</si>
  <si>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</si>
  <si>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</si>
  <si>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</si>
  <si>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</si>
  <si>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</si>
  <si>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</si>
  <si>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</si>
  <si>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</si>
  <si>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</si>
  <si>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</si>
  <si>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</si>
  <si>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</si>
  <si>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</si>
  <si>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</si>
  <si>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</si>
  <si>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</si>
  <si>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</si>
  <si>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</si>
  <si>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</si>
  <si>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</si>
  <si>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</si>
  <si>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</si>
  <si>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</si>
  <si>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</si>
  <si>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</si>
  <si>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</si>
  <si>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</si>
  <si>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</si>
  <si>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</si>
  <si>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</si>
  <si>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</si>
  <si>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</si>
  <si>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</si>
  <si>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</si>
  <si>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</si>
  <si>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</si>
  <si>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</si>
  <si>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</si>
  <si>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</si>
  <si>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</si>
  <si>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</si>
  <si>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</si>
  <si>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</si>
  <si>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</si>
  <si>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</si>
  <si>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</si>
  <si>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</si>
  <si>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</si>
  <si>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</si>
  <si>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</si>
  <si>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</si>
  <si>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</si>
  <si>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</si>
  <si>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</si>
  <si>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</si>
  <si>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</si>
  <si>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</si>
  <si>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</si>
  <si>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</si>
  <si>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</si>
  <si>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</si>
  <si>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</si>
  <si>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</si>
  <si>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</si>
  <si>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</si>
  <si>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</si>
  <si>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</si>
  <si>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</si>
  <si>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</si>
  <si>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</si>
  <si>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</si>
  <si>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</si>
  <si>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</si>
  <si>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</si>
  <si>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</si>
  <si>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</si>
  <si>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</si>
  <si>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</si>
  <si>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</si>
  <si>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</si>
  <si>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</si>
  <si>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</si>
  <si>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</si>
  <si>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</si>
  <si>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</si>
  <si>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OTRA ORDEN NACIONAL</t>
  </si>
  <si>
    <t>OTRA ORDEN TERRITORIAL</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</si>
  <si>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</si>
  <si>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</si>
  <si>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</si>
  <si>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</si>
  <si>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</si>
  <si>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</si>
  <si>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</si>
  <si>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</si>
  <si>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</si>
  <si>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</si>
  <si>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</si>
  <si>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</si>
  <si>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</si>
  <si>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</si>
  <si>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</si>
  <si>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</si>
  <si>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</si>
  <si>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</si>
  <si>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</si>
  <si>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</si>
  <si>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</si>
  <si>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</si>
  <si>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</si>
  <si>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</si>
  <si>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</si>
  <si>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</si>
  <si>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</si>
  <si>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</si>
  <si>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</si>
  <si>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</si>
  <si>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</si>
  <si>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</si>
  <si>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</si>
  <si>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</si>
  <si>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</si>
  <si>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</si>
  <si>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</si>
  <si>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</si>
  <si>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</si>
  <si>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</si>
  <si>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</si>
  <si>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</si>
  <si>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</si>
  <si>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</si>
  <si>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</si>
  <si>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</si>
  <si>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</si>
  <si>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</si>
  <si>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</si>
  <si>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</si>
  <si>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</si>
  <si>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</si>
  <si>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</si>
  <si>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</si>
  <si>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</si>
  <si>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</si>
  <si>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</si>
  <si>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</si>
  <si>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</si>
  <si>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</si>
  <si>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</si>
  <si>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</si>
  <si>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</si>
  <si>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</si>
  <si>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</si>
  <si>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</si>
  <si>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</si>
  <si>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</si>
  <si>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</si>
  <si>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</si>
  <si>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</si>
  <si>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</si>
  <si>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</si>
  <si>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</si>
  <si>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</si>
  <si>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</si>
  <si>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</si>
  <si>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</si>
  <si>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</si>
  <si>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</si>
  <si>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</si>
  <si>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</si>
  <si>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</si>
  <si>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</si>
  <si>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</si>
  <si>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</si>
  <si>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</si>
  <si>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ANDJE DDJN-</t>
  </si>
  <si>
    <t>SIN IDENTIFICAR</t>
  </si>
  <si>
    <t>OTRA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</si>
</sst>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yyyy;@"/>
    <numFmt numFmtId="166"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5"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6" fontId="9" fillId="5" borderId="0" xfId="4" applyNumberFormat="1" applyFont="1" applyFill="1"/>
    <xf numFmtId="166"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6" fontId="24" fillId="5" borderId="0" xfId="4" applyNumberFormat="1" applyFont="1" applyFill="1" applyAlignment="1">
      <alignment horizontal="right" vertical="center"/>
    </xf>
    <xf numFmtId="166"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6" fontId="24" fillId="5" borderId="0" xfId="4" applyNumberFormat="1" applyFont="1" applyFill="1" applyBorder="1" applyAlignment="1">
      <alignment vertical="center"/>
    </xf>
    <xf numFmtId="166" fontId="24" fillId="2" borderId="0" xfId="4" applyNumberFormat="1" applyFont="1" applyFill="1" applyAlignment="1">
      <alignment vertical="center" wrapText="1"/>
    </xf>
    <xf numFmtId="166" fontId="24" fillId="5" borderId="0" xfId="4" applyNumberFormat="1" applyFont="1" applyFill="1" applyAlignment="1">
      <alignment vertical="center"/>
    </xf>
    <xf numFmtId="166"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6"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6" fontId="24" fillId="2" borderId="0" xfId="4" applyNumberFormat="1" applyFont="1" applyFill="1" applyAlignment="1">
      <alignment horizontal="right" vertical="center"/>
    </xf>
    <xf numFmtId="0" fontId="24" fillId="0" borderId="0" xfId="0" applyFont="1" applyAlignment="1">
      <alignment vertical="center"/>
    </xf>
    <xf numFmtId="166"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164"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6" fontId="65" fillId="0" borderId="2" xfId="4" applyNumberFormat="1" applyFont="1" applyBorder="1" applyAlignment="1" applyProtection="1">
      <alignment horizontal="center" vertical="center"/>
    </xf>
    <xf numFmtId="166"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6"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6" fontId="40" fillId="5" borderId="0" xfId="4" applyNumberFormat="1" applyFont="1" applyFill="1" applyAlignment="1" applyProtection="1">
      <alignment horizontal="center" vertical="center"/>
      <protection locked="0"/>
    </xf>
    <xf numFmtId="166" fontId="40" fillId="2" borderId="8" xfId="4" applyNumberFormat="1" applyFont="1" applyFill="1" applyBorder="1" applyAlignment="1" applyProtection="1">
      <alignment horizontal="center" vertical="center"/>
      <protection locked="0"/>
    </xf>
    <xf numFmtId="166"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6"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6"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6" fontId="40" fillId="5" borderId="5" xfId="4" applyNumberFormat="1" applyFont="1" applyFill="1" applyBorder="1" applyAlignment="1" applyProtection="1">
      <alignment horizontal="center" vertical="center"/>
      <protection locked="0"/>
    </xf>
    <xf numFmtId="166" fontId="40" fillId="0" borderId="5" xfId="4" applyNumberFormat="1" applyFont="1" applyBorder="1" applyAlignment="1" applyProtection="1">
      <alignment horizontal="center" vertical="center"/>
      <protection locked="0"/>
    </xf>
    <xf numFmtId="166"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6" fontId="56" fillId="5" borderId="0" xfId="0" applyNumberFormat="1" applyFont="1" applyFill="1" applyAlignment="1">
      <alignment horizontal="center" vertical="center" wrapText="1"/>
    </xf>
    <xf numFmtId="166" fontId="40" fillId="2" borderId="0" xfId="4" applyNumberFormat="1" applyFont="1" applyFill="1" applyAlignment="1" applyProtection="1">
      <alignment horizontal="center" vertical="center"/>
    </xf>
    <xf numFmtId="166"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6"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6" fontId="40" fillId="2" borderId="0" xfId="4" applyNumberFormat="1" applyFont="1" applyFill="1" applyAlignment="1">
      <alignment horizontal="center" vertical="center"/>
    </xf>
    <xf numFmtId="166" fontId="40" fillId="5" borderId="0" xfId="4" applyNumberFormat="1" applyFont="1" applyFill="1" applyAlignment="1">
      <alignment horizontal="center" vertical="center"/>
    </xf>
    <xf numFmtId="166" fontId="40" fillId="2" borderId="1" xfId="4" applyNumberFormat="1" applyFont="1" applyFill="1" applyBorder="1" applyAlignment="1" applyProtection="1">
      <alignment horizontal="center" vertical="center"/>
      <protection locked="0"/>
    </xf>
    <xf numFmtId="166" fontId="40" fillId="5" borderId="1" xfId="4" applyNumberFormat="1" applyFont="1" applyFill="1" applyBorder="1" applyAlignment="1" applyProtection="1">
      <alignment horizontal="center" vertical="center"/>
      <protection locked="0"/>
    </xf>
    <xf numFmtId="166"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6" fontId="24" fillId="2" borderId="0" xfId="4" applyNumberFormat="1" applyFont="1" applyFill="1" applyBorder="1" applyAlignment="1">
      <alignment horizontal="center" vertical="center"/>
    </xf>
    <xf numFmtId="166"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6"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Normal="100" workbookViewId="0">
      <selection activeCell="Q6" sqref="Q6"/>
    </sheetView>
  </sheetViews>
  <sheetFormatPr defaultColWidth="11.42578125" defaultRowHeight="20.25"/>
  <cols>
    <col min="1" max="1" width="0" style="6" hidden="1" customWidth="1"/>
    <col min="2" max="2" width="17.7109375" style="55" customWidth="1"/>
    <col min="3" max="3" width="19.85546875" style="55" customWidth="1"/>
    <col min="4" max="18" width="9.140625" style="6" customWidth="1"/>
    <col min="19" max="19" width="12.85546875" style="6" customWidth="1"/>
    <col min="20" max="26" width="9.140625" style="6" customWidth="1"/>
    <col min="27" max="16384" width="11.42578125" style="6"/>
  </cols>
  <sheetData>
    <row r="2" spans="2:35">
      <c r="E2" s="110" t="s">
        <v>0</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7">
      <c r="E4" s="11"/>
      <c r="F4" s="11"/>
      <c r="G4" s="11"/>
      <c r="H4" s="11"/>
      <c r="I4" s="11"/>
      <c r="J4" s="11"/>
      <c r="K4" s="11"/>
      <c r="L4" s="11"/>
      <c r="M4" s="11"/>
      <c r="N4" s="11"/>
      <c r="O4" s="11"/>
      <c r="P4" s="11"/>
      <c r="Q4" s="11"/>
      <c r="R4" s="11"/>
      <c r="S4" s="11"/>
      <c r="T4" s="11"/>
      <c r="U4" s="11"/>
      <c r="V4" s="11"/>
      <c r="AI4" s="57" t="s">
        <v>1</v>
      </c>
    </row>
    <row r="5" spans="2:35" ht="15" customHeight="1">
      <c r="F5" s="11"/>
      <c r="G5" s="11"/>
      <c r="H5" s="11"/>
      <c r="I5" s="11"/>
      <c r="J5" s="11"/>
      <c r="K5" s="11"/>
      <c r="L5" s="11"/>
      <c r="M5" s="11"/>
      <c r="N5" s="11"/>
      <c r="O5" s="11"/>
      <c r="P5" s="11"/>
      <c r="Q5" s="11"/>
      <c r="R5" s="11"/>
      <c r="S5" s="11"/>
      <c r="T5" s="11"/>
      <c r="U5" s="11"/>
      <c r="V5" s="11"/>
      <c r="AI5" s="57" t="s">
        <v>2</v>
      </c>
    </row>
    <row r="6" spans="2:35" ht="27">
      <c r="B6" s="107" t="s">
        <v>3</v>
      </c>
      <c r="C6" s="107"/>
      <c r="E6" s="114" t="s">
        <v>4</v>
      </c>
      <c r="F6" s="114"/>
      <c r="G6" s="114"/>
      <c r="H6" s="115"/>
      <c r="I6" s="112" t="s">
        <v>1</v>
      </c>
      <c r="J6" s="113"/>
      <c r="K6" s="11"/>
      <c r="L6" s="11"/>
      <c r="M6" s="11"/>
      <c r="N6" s="11"/>
      <c r="O6" s="11"/>
      <c r="P6" s="11"/>
      <c r="Q6" s="11"/>
      <c r="R6" s="11"/>
      <c r="S6" s="11"/>
      <c r="T6" s="11"/>
      <c r="U6" s="11"/>
      <c r="V6" s="11"/>
      <c r="AI6" s="57" t="s">
        <v>5</v>
      </c>
    </row>
    <row r="7" spans="2:35" ht="14.25" customHeight="1">
      <c r="B7" s="107"/>
      <c r="C7" s="107"/>
      <c r="E7" s="11"/>
      <c r="F7" s="11"/>
      <c r="G7" s="11"/>
      <c r="H7" s="11"/>
      <c r="I7" s="11"/>
      <c r="J7" s="11"/>
      <c r="K7" s="11"/>
      <c r="L7" s="11"/>
      <c r="M7" s="11"/>
      <c r="N7" s="11"/>
      <c r="O7" s="11"/>
      <c r="P7" s="11"/>
      <c r="Q7" s="11"/>
      <c r="R7" s="11"/>
      <c r="S7" s="11"/>
      <c r="T7" s="11"/>
      <c r="U7" s="11"/>
      <c r="V7" s="11"/>
      <c r="AI7" s="57" t="s">
        <v>6</v>
      </c>
    </row>
    <row r="8" spans="2:35">
      <c r="B8" s="107" t="s">
        <v>7</v>
      </c>
      <c r="C8" s="107"/>
      <c r="AI8" s="57"/>
    </row>
    <row r="9" spans="2:35" ht="15" customHeight="1">
      <c r="B9" s="107"/>
      <c r="C9" s="107"/>
      <c r="E9" s="116" t="s">
        <v>8</v>
      </c>
      <c r="F9" s="116"/>
      <c r="G9" s="116"/>
      <c r="H9" s="116"/>
      <c r="I9" s="116"/>
      <c r="J9" s="116"/>
      <c r="K9" s="116"/>
      <c r="L9" s="116"/>
      <c r="M9" s="116"/>
      <c r="N9" s="116"/>
      <c r="O9" s="116"/>
      <c r="P9" s="116"/>
      <c r="Q9" s="116"/>
      <c r="R9" s="116"/>
      <c r="S9" s="116"/>
      <c r="T9" s="116"/>
      <c r="U9" s="116"/>
      <c r="V9" s="116"/>
    </row>
    <row r="10" spans="2:35">
      <c r="B10" s="107" t="s">
        <v>9</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10</v>
      </c>
      <c r="C12" s="107"/>
      <c r="E12" s="12"/>
      <c r="F12" s="12"/>
      <c r="G12" s="12"/>
      <c r="H12" s="12"/>
      <c r="I12" s="12"/>
      <c r="J12" s="12"/>
      <c r="K12" s="12"/>
      <c r="L12" s="12"/>
      <c r="M12" s="12"/>
      <c r="N12" s="12"/>
      <c r="O12" s="12"/>
      <c r="P12" s="12"/>
      <c r="Q12" s="12"/>
      <c r="R12" s="12"/>
      <c r="S12" s="12"/>
      <c r="T12" s="12"/>
      <c r="U12" s="12"/>
      <c r="V12" s="12"/>
    </row>
    <row r="13" spans="2:35">
      <c r="B13" s="107"/>
      <c r="C13" s="107"/>
      <c r="E13" s="12" t="s">
        <v>11</v>
      </c>
      <c r="F13" s="12"/>
      <c r="G13" s="12"/>
      <c r="H13" s="12"/>
      <c r="I13" s="12"/>
      <c r="J13" s="12"/>
      <c r="K13" s="12"/>
      <c r="L13" s="12"/>
      <c r="M13" s="12"/>
      <c r="N13" s="12"/>
      <c r="O13" s="12"/>
      <c r="P13" s="12"/>
      <c r="Q13" s="12"/>
      <c r="R13" s="12"/>
      <c r="S13" s="12"/>
      <c r="T13" s="12"/>
      <c r="U13" s="12"/>
      <c r="V13" s="12"/>
    </row>
    <row r="14" spans="2:35" ht="19.5" customHeight="1">
      <c r="B14" s="107" t="s">
        <v>12</v>
      </c>
      <c r="C14" s="107"/>
      <c r="E14" s="13"/>
      <c r="F14" s="13"/>
      <c r="G14" s="108" t="s">
        <v>13</v>
      </c>
      <c r="H14" s="108"/>
      <c r="I14" s="12"/>
      <c r="L14" s="109"/>
      <c r="M14" s="109"/>
      <c r="N14" s="108" t="s">
        <v>14</v>
      </c>
      <c r="O14" s="108"/>
      <c r="S14" s="109"/>
      <c r="T14" s="109"/>
      <c r="U14" s="108" t="s">
        <v>15</v>
      </c>
      <c r="V14" s="108"/>
    </row>
    <row r="15" spans="2:35">
      <c r="B15" s="107"/>
      <c r="C15" s="107"/>
      <c r="E15" s="13"/>
      <c r="F15" s="13"/>
      <c r="G15" s="108"/>
      <c r="H15" s="108"/>
      <c r="I15" s="12"/>
      <c r="L15" s="109"/>
      <c r="M15" s="109"/>
      <c r="N15" s="108"/>
      <c r="O15" s="108"/>
      <c r="S15" s="109"/>
      <c r="T15" s="109"/>
      <c r="U15" s="108"/>
      <c r="V15" s="108"/>
    </row>
    <row r="16" spans="2:35">
      <c r="B16" s="107" t="s">
        <v>16</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17</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18</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19</v>
      </c>
      <c r="C22" s="107"/>
      <c r="E22" s="117" t="s">
        <v>20</v>
      </c>
      <c r="F22" s="117"/>
      <c r="G22" s="117"/>
      <c r="H22" s="117"/>
      <c r="I22" s="117"/>
      <c r="J22" s="117"/>
      <c r="K22" s="117"/>
      <c r="L22" s="117"/>
      <c r="M22" s="117"/>
      <c r="N22" s="117"/>
      <c r="O22" s="117"/>
      <c r="P22" s="117"/>
      <c r="Q22" s="117"/>
      <c r="R22" s="117"/>
      <c r="S22" s="117"/>
      <c r="T22" s="118" t="s">
        <v>21</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defaultColWidth="11.42578125" defaultRowHeight="15.75"/>
  <cols>
    <col min="1" max="2" width="13.140625" style="27" customWidth="1"/>
    <col min="3" max="3" width="15" style="27" customWidth="1"/>
    <col min="4" max="5" width="13.140625" style="27" customWidth="1"/>
    <col min="6" max="6" width="15.5703125" style="27" customWidth="1"/>
    <col min="7" max="15" width="13.140625" style="27" customWidth="1"/>
    <col min="16" max="25" width="22.7109375" style="27" customWidth="1"/>
    <col min="26" max="29" width="37.140625" style="27" customWidth="1"/>
    <col min="30" max="45" width="14" style="27" customWidth="1"/>
    <col min="46" max="54" width="14.28515625" style="27" customWidth="1"/>
    <col min="55" max="55" width="14" style="27" customWidth="1"/>
    <col min="56" max="56" width="14.42578125" style="27" customWidth="1"/>
    <col min="57" max="57" width="15.85546875" style="27" customWidth="1"/>
    <col min="58" max="58" width="14.5703125" style="27" customWidth="1"/>
    <col min="59" max="60" width="15.7109375" style="27" customWidth="1"/>
    <col min="61" max="69" width="14.5703125" style="27" customWidth="1"/>
    <col min="70" max="71" width="16.140625" style="27" customWidth="1"/>
    <col min="72" max="16384" width="11.42578125" style="27"/>
  </cols>
  <sheetData>
    <row r="1" spans="1:71" s="53" customFormat="1" ht="24.75" customHeight="1">
      <c r="A1" s="250" t="s">
        <v>153</v>
      </c>
      <c r="B1" s="250"/>
      <c r="C1" s="250"/>
      <c r="D1" s="250"/>
      <c r="E1" s="250"/>
      <c r="F1" s="250"/>
      <c r="G1" s="250"/>
      <c r="H1" s="250"/>
      <c r="I1" s="250"/>
      <c r="J1" s="250"/>
      <c r="K1" s="250"/>
      <c r="L1" s="250"/>
      <c r="M1" s="250"/>
      <c r="N1" s="250"/>
      <c r="O1" s="250"/>
      <c r="P1" s="249" t="s">
        <v>154</v>
      </c>
      <c r="Q1" s="249"/>
      <c r="R1" s="249"/>
      <c r="S1" s="249"/>
      <c r="T1" s="249"/>
      <c r="U1" s="249"/>
      <c r="V1" s="249"/>
      <c r="W1" s="249"/>
      <c r="X1" s="249"/>
      <c r="Y1" s="249"/>
      <c r="Z1" s="238" t="s">
        <v>155</v>
      </c>
      <c r="AA1" s="238"/>
      <c r="AB1" s="238"/>
      <c r="AC1" s="238"/>
      <c r="AD1" s="240" t="s">
        <v>156</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157</v>
      </c>
      <c r="BD1" s="244"/>
      <c r="BE1" s="244"/>
      <c r="BF1" s="245"/>
      <c r="BG1" s="240" t="s">
        <v>158</v>
      </c>
      <c r="BH1" s="241"/>
      <c r="BI1" s="241"/>
      <c r="BJ1" s="241"/>
      <c r="BK1" s="241"/>
      <c r="BL1" s="241"/>
      <c r="BM1" s="241"/>
      <c r="BN1" s="241"/>
      <c r="BO1" s="241"/>
      <c r="BP1" s="241"/>
      <c r="BQ1" s="242"/>
      <c r="BR1" s="238" t="s">
        <v>159</v>
      </c>
      <c r="BS1" s="238"/>
    </row>
    <row r="2" spans="1:71" s="46" customFormat="1" ht="24.75" customHeight="1">
      <c r="A2" s="239" t="s">
        <v>160</v>
      </c>
      <c r="B2" s="239"/>
      <c r="C2" s="239"/>
      <c r="D2" s="239" t="s">
        <v>161</v>
      </c>
      <c r="E2" s="239"/>
      <c r="F2" s="239"/>
      <c r="G2" s="239" t="s">
        <v>162</v>
      </c>
      <c r="H2" s="239"/>
      <c r="I2" s="239"/>
      <c r="J2" s="239" t="s">
        <v>163</v>
      </c>
      <c r="K2" s="239"/>
      <c r="L2" s="239"/>
      <c r="M2" s="239" t="s">
        <v>164</v>
      </c>
      <c r="N2" s="239"/>
      <c r="O2" s="239"/>
      <c r="P2" s="239" t="s">
        <v>165</v>
      </c>
      <c r="Q2" s="239"/>
      <c r="R2" s="239"/>
      <c r="S2" s="239"/>
      <c r="T2" s="239" t="s">
        <v>166</v>
      </c>
      <c r="U2" s="239"/>
      <c r="V2" s="239"/>
      <c r="W2" s="239" t="s">
        <v>167</v>
      </c>
      <c r="X2" s="239"/>
      <c r="Y2" s="239"/>
      <c r="Z2" s="239" t="s">
        <v>165</v>
      </c>
      <c r="AA2" s="239"/>
      <c r="AB2" s="239"/>
      <c r="AC2" s="239"/>
      <c r="AD2" s="239" t="s">
        <v>168</v>
      </c>
      <c r="AE2" s="239"/>
      <c r="AF2" s="239"/>
      <c r="AG2" s="239" t="s">
        <v>169</v>
      </c>
      <c r="AH2" s="239"/>
      <c r="AI2" s="239" t="s">
        <v>72</v>
      </c>
      <c r="AJ2" s="239"/>
      <c r="AK2" s="239"/>
      <c r="AL2" s="239"/>
      <c r="AM2" s="239"/>
      <c r="AN2" s="239" t="s">
        <v>170</v>
      </c>
      <c r="AO2" s="239"/>
      <c r="AP2" s="239"/>
      <c r="AQ2" s="239" t="s">
        <v>171</v>
      </c>
      <c r="AR2" s="239"/>
      <c r="AS2" s="239"/>
      <c r="AT2" s="239"/>
      <c r="AU2" s="239" t="s">
        <v>172</v>
      </c>
      <c r="AV2" s="239"/>
      <c r="AW2" s="239"/>
      <c r="AX2" s="239"/>
      <c r="AY2" s="239"/>
      <c r="AZ2" s="239"/>
      <c r="BA2" s="239"/>
      <c r="BB2" s="239"/>
      <c r="BC2" s="246" t="s">
        <v>168</v>
      </c>
      <c r="BD2" s="247"/>
      <c r="BE2" s="246" t="s">
        <v>169</v>
      </c>
      <c r="BF2" s="247"/>
      <c r="BG2" s="246" t="s">
        <v>173</v>
      </c>
      <c r="BH2" s="247"/>
      <c r="BI2" s="246" t="s">
        <v>96</v>
      </c>
      <c r="BJ2" s="248"/>
      <c r="BK2" s="248"/>
      <c r="BL2" s="248"/>
      <c r="BM2" s="248"/>
      <c r="BN2" s="247"/>
      <c r="BO2" s="246" t="s">
        <v>103</v>
      </c>
      <c r="BP2" s="248"/>
      <c r="BQ2" s="247"/>
      <c r="BR2" s="239" t="s">
        <v>165</v>
      </c>
      <c r="BS2" s="239"/>
    </row>
    <row r="3" spans="1:71" s="52" customFormat="1" ht="90" customHeight="1">
      <c r="A3" s="50" t="s">
        <v>174</v>
      </c>
      <c r="B3" s="50" t="s">
        <v>175</v>
      </c>
      <c r="C3" s="50" t="s">
        <v>167</v>
      </c>
      <c r="D3" s="50" t="s">
        <v>174</v>
      </c>
      <c r="E3" s="50" t="s">
        <v>175</v>
      </c>
      <c r="F3" s="50" t="s">
        <v>167</v>
      </c>
      <c r="G3" s="50" t="s">
        <v>174</v>
      </c>
      <c r="H3" s="50" t="s">
        <v>175</v>
      </c>
      <c r="I3" s="50" t="s">
        <v>167</v>
      </c>
      <c r="J3" s="50" t="s">
        <v>174</v>
      </c>
      <c r="K3" s="50" t="s">
        <v>175</v>
      </c>
      <c r="L3" s="50" t="s">
        <v>167</v>
      </c>
      <c r="M3" s="50" t="s">
        <v>174</v>
      </c>
      <c r="N3" s="50" t="s">
        <v>175</v>
      </c>
      <c r="O3" s="50" t="s">
        <v>167</v>
      </c>
      <c r="P3" s="50" t="s">
        <v>176</v>
      </c>
      <c r="Q3" s="50" t="s">
        <v>127</v>
      </c>
      <c r="R3" s="50" t="s">
        <v>177</v>
      </c>
      <c r="S3" s="50" t="s">
        <v>178</v>
      </c>
      <c r="T3" s="50" t="s">
        <v>179</v>
      </c>
      <c r="U3" s="50" t="s">
        <v>180</v>
      </c>
      <c r="V3" s="50" t="s">
        <v>181</v>
      </c>
      <c r="W3" s="50" t="s">
        <v>47</v>
      </c>
      <c r="X3" s="50" t="s">
        <v>48</v>
      </c>
      <c r="Y3" s="50" t="s">
        <v>49</v>
      </c>
      <c r="Z3" s="50" t="s">
        <v>182</v>
      </c>
      <c r="AA3" s="50" t="s">
        <v>183</v>
      </c>
      <c r="AB3" s="50" t="s">
        <v>184</v>
      </c>
      <c r="AC3" s="50" t="s">
        <v>185</v>
      </c>
      <c r="AD3" s="50" t="s">
        <v>63</v>
      </c>
      <c r="AE3" s="50" t="s">
        <v>186</v>
      </c>
      <c r="AF3" s="50" t="s">
        <v>187</v>
      </c>
      <c r="AG3" s="50" t="s">
        <v>188</v>
      </c>
      <c r="AH3" s="50" t="s">
        <v>189</v>
      </c>
      <c r="AI3" s="50" t="s">
        <v>76</v>
      </c>
      <c r="AJ3" s="50" t="s">
        <v>78</v>
      </c>
      <c r="AK3" s="50" t="s">
        <v>80</v>
      </c>
      <c r="AL3" s="50" t="s">
        <v>82</v>
      </c>
      <c r="AM3" s="50" t="s">
        <v>84</v>
      </c>
      <c r="AN3" s="50" t="s">
        <v>64</v>
      </c>
      <c r="AO3" s="50" t="s">
        <v>66</v>
      </c>
      <c r="AP3" s="50" t="s">
        <v>190</v>
      </c>
      <c r="AQ3" s="50" t="s">
        <v>191</v>
      </c>
      <c r="AR3" s="50" t="s">
        <v>192</v>
      </c>
      <c r="AS3" s="50" t="s">
        <v>193</v>
      </c>
      <c r="AT3" s="50" t="s">
        <v>194</v>
      </c>
      <c r="AU3" s="50" t="s">
        <v>195</v>
      </c>
      <c r="AV3" s="50" t="s">
        <v>196</v>
      </c>
      <c r="AW3" s="50" t="s">
        <v>197</v>
      </c>
      <c r="AX3" s="50" t="s">
        <v>198</v>
      </c>
      <c r="AY3" s="50" t="s">
        <v>199</v>
      </c>
      <c r="AZ3" s="50" t="s">
        <v>200</v>
      </c>
      <c r="BA3" s="50" t="s">
        <v>201</v>
      </c>
      <c r="BB3" s="50" t="s">
        <v>202</v>
      </c>
      <c r="BC3" s="50" t="s">
        <v>203</v>
      </c>
      <c r="BD3" s="50" t="s">
        <v>204</v>
      </c>
      <c r="BE3" s="50" t="s">
        <v>205</v>
      </c>
      <c r="BF3" s="50" t="s">
        <v>206</v>
      </c>
      <c r="BG3" s="51" t="s">
        <v>207</v>
      </c>
      <c r="BH3" s="51" t="s">
        <v>208</v>
      </c>
      <c r="BI3" s="51" t="s">
        <v>209</v>
      </c>
      <c r="BJ3" s="51" t="s">
        <v>210</v>
      </c>
      <c r="BK3" s="51" t="s">
        <v>211</v>
      </c>
      <c r="BL3" s="51" t="s">
        <v>212</v>
      </c>
      <c r="BM3" s="51" t="s">
        <v>213</v>
      </c>
      <c r="BN3" s="51" t="s">
        <v>214</v>
      </c>
      <c r="BO3" s="51" t="s">
        <v>215</v>
      </c>
      <c r="BP3" s="51" t="s">
        <v>216</v>
      </c>
      <c r="BQ3" s="51" t="s">
        <v>217</v>
      </c>
      <c r="BR3" s="51" t="s">
        <v>218</v>
      </c>
      <c r="BS3" s="51" t="s">
        <v>219</v>
      </c>
    </row>
    <row r="4" spans="1:71" s="47" customFormat="1">
      <c r="A4" s="48">
        <f>+Usuarios!$H$11</f>
        <v>45753</v>
      </c>
      <c r="B4" s="49" t="str">
        <f>+Usuarios!$K$11</f>
        <v>Wilmer Arley Olivares Bareño</v>
      </c>
      <c r="C4" s="48">
        <f>+Usuarios!$O$11</f>
        <v>0</v>
      </c>
      <c r="D4" s="48">
        <f>+Usuarios!$H$13</f>
        <v>45216</v>
      </c>
      <c r="E4" s="49" t="str">
        <f>+Usuarios!$K$13</f>
        <v>Fidel Ernesto Gonzalez Ospina</v>
      </c>
      <c r="F4" s="48">
        <f>+Usuarios!$O$13</f>
        <v>0</v>
      </c>
      <c r="G4" s="48">
        <f>+Usuarios!$H$15</f>
        <v>42198</v>
      </c>
      <c r="H4" s="49" t="str">
        <f>+Usuarios!$K$15</f>
        <v>Norma Constanza Garcia Ramirez</v>
      </c>
      <c r="I4" s="48">
        <f>+Usuarios!$O$15</f>
        <v>0</v>
      </c>
      <c r="J4" s="48">
        <f>+Usuarios!$H$17</f>
        <v>45216</v>
      </c>
      <c r="K4" s="49" t="str">
        <f>+Usuarios!$K$17</f>
        <v>Fidel Ernesto Gonzalez Ospina</v>
      </c>
      <c r="L4" s="48">
        <f>+Usuarios!$O$17</f>
        <v>0</v>
      </c>
      <c r="M4" s="48">
        <f>+Usuarios!$H$19</f>
        <v>45806</v>
      </c>
      <c r="N4" s="49" t="str">
        <f>+Usuarios!$K$19</f>
        <v>Andres Fernando Mesa Valencia</v>
      </c>
      <c r="O4" s="48">
        <f>+Usuarios!$O$19</f>
        <v>0</v>
      </c>
      <c r="P4" s="76">
        <f>+Abogados!$G$9</f>
        <v>15</v>
      </c>
      <c r="Q4" s="76">
        <f>+Abogados!$J$9</f>
        <v>12</v>
      </c>
      <c r="R4" s="76">
        <f>+Abogados!$M$9</f>
        <v>0</v>
      </c>
      <c r="S4" s="76">
        <f>+Abogados!$P$9</f>
        <v>0</v>
      </c>
      <c r="T4" s="76">
        <f>+Abogados!$I$19</f>
        <v>10</v>
      </c>
      <c r="U4" s="76">
        <f>+Abogados!$I$21</f>
        <v>10</v>
      </c>
      <c r="V4" s="76">
        <f>+Abogados!I23</f>
        <v>10</v>
      </c>
      <c r="W4" s="76">
        <f>+Abogados!$P$19</f>
        <v>1</v>
      </c>
      <c r="X4" s="76">
        <f>+Abogados!$P$21</f>
        <v>11</v>
      </c>
      <c r="Y4" s="76">
        <f>+Abogados!$P$23</f>
        <v>0</v>
      </c>
      <c r="Z4" s="76">
        <f>+'Registro Casos'!$P$10</f>
        <v>9</v>
      </c>
      <c r="AA4" s="76">
        <f>+'Registro Casos'!$P$13</f>
        <v>9</v>
      </c>
      <c r="AB4" s="76">
        <f>+'Registro Casos'!$P$16</f>
        <v>2</v>
      </c>
      <c r="AC4" s="76">
        <f>+'Registro Casos'!$P$19</f>
        <v>7</v>
      </c>
      <c r="AD4" s="76">
        <f>+Judiciales!$L$12</f>
        <v>271</v>
      </c>
      <c r="AE4" s="76">
        <f>+Judiciales!$L$14</f>
        <v>271</v>
      </c>
      <c r="AF4" s="76">
        <f>+Judiciales!$L$16</f>
        <v>3</v>
      </c>
      <c r="AG4" s="76">
        <f>+Judiciales!$L$21</f>
        <v>14</v>
      </c>
      <c r="AH4" s="76">
        <f>+Judiciales!$L$23</f>
        <v>14</v>
      </c>
      <c r="AI4" s="76">
        <f>+Judiciales!$L$32</f>
        <v>10</v>
      </c>
      <c r="AJ4" s="76">
        <f>+Judiciales!$L$34</f>
        <v>10</v>
      </c>
      <c r="AK4" s="76">
        <f>+Judiciales!$L$36</f>
        <v>5</v>
      </c>
      <c r="AL4" s="76">
        <f>+Judiciales!$L$38</f>
        <v>2</v>
      </c>
      <c r="AM4" s="76">
        <f>+Judiciales!$L$40</f>
        <v>0</v>
      </c>
      <c r="AN4" s="76">
        <f>+Judiciales!$U$12</f>
        <v>1</v>
      </c>
      <c r="AO4" s="76">
        <f>+Judiciales!$U$14</f>
        <v>1</v>
      </c>
      <c r="AP4" s="76">
        <f>+Judiciales!$U$16</f>
        <v>1</v>
      </c>
      <c r="AQ4" s="76">
        <f>+Judiciales!$U$21</f>
        <v>270</v>
      </c>
      <c r="AR4" s="76">
        <f>+Judiciales!$U$23</f>
        <v>220</v>
      </c>
      <c r="AS4" s="76">
        <f>+Judiciales!$U$25</f>
        <v>33</v>
      </c>
      <c r="AT4" s="76">
        <f>+Judiciales!$U$27</f>
        <v>17</v>
      </c>
      <c r="AU4" s="76">
        <f>+Judiciales!$S$32</f>
        <v>21</v>
      </c>
      <c r="AV4" s="76">
        <f>+Judiciales!$T$32</f>
        <v>6</v>
      </c>
      <c r="AW4" s="76">
        <f>+Judiciales!$S$34</f>
        <v>136</v>
      </c>
      <c r="AX4" s="76">
        <f>+Judiciales!$T$34</f>
        <v>35</v>
      </c>
      <c r="AY4" s="76">
        <f>+Judiciales!$S$36</f>
        <v>62</v>
      </c>
      <c r="AZ4" s="76">
        <f>+Judiciales!$T$36</f>
        <v>21</v>
      </c>
      <c r="BA4" s="76">
        <f>+Judiciales!$S$38</f>
        <v>0</v>
      </c>
      <c r="BB4" s="76">
        <f>+Judiciales!$T$38</f>
        <v>0</v>
      </c>
      <c r="BC4" s="76">
        <f>+Arbitramentos!$L$11</f>
        <v>0</v>
      </c>
      <c r="BD4" s="76">
        <f>+Arbitramentos!$L$13</f>
        <v>0</v>
      </c>
      <c r="BE4" s="76">
        <f>+Arbitramentos!$U$11</f>
        <v>0</v>
      </c>
      <c r="BF4" s="76">
        <f>+Arbitramentos!$U$13</f>
        <v>0</v>
      </c>
      <c r="BG4" s="49" t="str">
        <f>+'Comité de conciliación'!$R$8</f>
        <v>NO</v>
      </c>
      <c r="BH4" s="49" t="str">
        <f>+'Comité de conciliación'!$R$10</f>
        <v>SI</v>
      </c>
      <c r="BI4" s="76">
        <f>+'Comité de conciliación'!$J$15</f>
        <v>0</v>
      </c>
      <c r="BJ4" s="76">
        <f>+'Comité de conciliación'!$L$15</f>
        <v>0</v>
      </c>
      <c r="BK4" s="76">
        <f>+'Comité de conciliación'!$J$16</f>
        <v>0</v>
      </c>
      <c r="BL4" s="76">
        <f>+'Comité de conciliación'!$L$16</f>
        <v>0</v>
      </c>
      <c r="BM4" s="76">
        <f>+'Comité de conciliación'!$J$17</f>
        <v>0</v>
      </c>
      <c r="BN4" s="76">
        <f>+'Comité de conciliación'!$L$17</f>
        <v>252</v>
      </c>
      <c r="BO4" s="76">
        <f>+'Comité de conciliación'!$J$20</f>
        <v>0</v>
      </c>
      <c r="BP4" s="76">
        <f>+'Comité de conciliación'!$J$21</f>
        <v>0</v>
      </c>
      <c r="BQ4" s="76">
        <f>+'Comité de conciliación'!$J$22</f>
        <v>0</v>
      </c>
      <c r="BR4" s="49" t="str">
        <f>+Pagos!$R$9</f>
        <v>SI</v>
      </c>
      <c r="BS4" s="76">
        <f>+Pagos!R11</f>
        <v>10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defaultColWidth="11.42578125" defaultRowHeight="15"/>
  <cols>
    <col min="1" max="1" width="23.28515625" customWidth="1"/>
    <col min="2" max="2" width="29.85546875" bestFit="1" customWidth="1"/>
    <col min="3" max="3" width="11.85546875" bestFit="1" customWidth="1"/>
    <col min="5" max="5" width="88.7109375" customWidth="1"/>
  </cols>
  <sheetData>
    <row r="1" spans="1:11">
      <c r="A1" s="2" t="s">
        <v>220</v>
      </c>
      <c r="C1" s="2" t="s">
        <v>221</v>
      </c>
      <c r="D1" t="s">
        <v>222</v>
      </c>
      <c r="E1" s="2" t="s">
        <v>223</v>
      </c>
    </row>
    <row r="2" spans="1:11">
      <c r="A2" t="s">
        <v>224</v>
      </c>
      <c r="B2" t="str">
        <f>+Portada!I6</f>
        <v>I - 2025</v>
      </c>
      <c r="D2" t="s">
        <v>225</v>
      </c>
      <c r="E2" t="s">
        <v>226</v>
      </c>
      <c r="F2">
        <v>0</v>
      </c>
      <c r="H2" s="1" t="s">
        <v>227</v>
      </c>
      <c r="I2" t="s">
        <v>228</v>
      </c>
      <c r="J2">
        <v>2024</v>
      </c>
      <c r="K2" s="4" t="s">
        <v>229</v>
      </c>
    </row>
    <row r="3" spans="1:11">
      <c r="B3" t="str">
        <f>+VLOOKUP(B2,$H$2:$J$6,2,0)</f>
        <v>PRIMER</v>
      </c>
      <c r="E3" t="s">
        <v>230</v>
      </c>
      <c r="F3">
        <v>0</v>
      </c>
      <c r="H3" s="1" t="s">
        <v>1</v>
      </c>
      <c r="I3" t="s">
        <v>231</v>
      </c>
      <c r="J3">
        <v>2025</v>
      </c>
      <c r="K3" s="4" t="s">
        <v>232</v>
      </c>
    </row>
    <row r="4" spans="1:11">
      <c r="B4">
        <f>+VLOOKUP(B2,$H$2:$J$6,3,0)</f>
        <v>2025</v>
      </c>
      <c r="E4" t="s">
        <v>233</v>
      </c>
      <c r="F4">
        <v>0</v>
      </c>
      <c r="H4" s="1" t="s">
        <v>2</v>
      </c>
      <c r="I4" t="s">
        <v>228</v>
      </c>
      <c r="J4">
        <v>2025</v>
      </c>
      <c r="K4" s="4" t="s">
        <v>229</v>
      </c>
    </row>
    <row r="5" spans="1:11">
      <c r="B5" s="5" t="str">
        <f>+VLOOKUP(B2,$H$2:$K$6,4,0)</f>
        <v xml:space="preserve">30 DE JUNIO </v>
      </c>
      <c r="E5" t="s">
        <v>234</v>
      </c>
      <c r="F5">
        <v>0</v>
      </c>
      <c r="H5" s="1" t="s">
        <v>5</v>
      </c>
      <c r="I5" t="s">
        <v>231</v>
      </c>
      <c r="J5">
        <v>2026</v>
      </c>
      <c r="K5" s="4" t="s">
        <v>232</v>
      </c>
    </row>
    <row r="6" spans="1:11">
      <c r="E6" t="s">
        <v>235</v>
      </c>
      <c r="F6">
        <v>0</v>
      </c>
      <c r="H6" s="1" t="s">
        <v>6</v>
      </c>
      <c r="I6" t="s">
        <v>228</v>
      </c>
      <c r="J6">
        <v>2026</v>
      </c>
      <c r="K6" s="4" t="s">
        <v>229</v>
      </c>
    </row>
    <row r="7" spans="1:11">
      <c r="A7" s="251" t="s">
        <v>236</v>
      </c>
      <c r="B7" s="251"/>
      <c r="C7" s="251"/>
      <c r="E7" t="s">
        <v>237</v>
      </c>
      <c r="F7">
        <v>0</v>
      </c>
      <c r="H7" s="1"/>
      <c r="K7" s="4"/>
    </row>
    <row r="8" spans="1:11" ht="15.75">
      <c r="A8" s="252">
        <v>2025</v>
      </c>
      <c r="B8" s="252"/>
      <c r="C8" s="252"/>
      <c r="E8" t="s">
        <v>238</v>
      </c>
      <c r="F8">
        <v>0</v>
      </c>
    </row>
    <row r="9" spans="1:11">
      <c r="E9" t="s">
        <v>239</v>
      </c>
      <c r="F9">
        <v>0</v>
      </c>
      <c r="H9" s="4">
        <v>40179</v>
      </c>
      <c r="I9">
        <v>0</v>
      </c>
    </row>
    <row r="10" spans="1:11">
      <c r="E10" t="s">
        <v>240</v>
      </c>
      <c r="F10">
        <v>0</v>
      </c>
      <c r="H10" s="4">
        <v>43831</v>
      </c>
      <c r="I10">
        <v>1</v>
      </c>
    </row>
    <row r="11" spans="1:11">
      <c r="E11" t="s">
        <v>241</v>
      </c>
      <c r="F11">
        <v>0</v>
      </c>
      <c r="H11" s="4">
        <v>45292</v>
      </c>
      <c r="I11">
        <v>2</v>
      </c>
    </row>
    <row r="12" spans="1:11">
      <c r="A12" s="2" t="s">
        <v>242</v>
      </c>
      <c r="C12" s="2" t="s">
        <v>221</v>
      </c>
      <c r="D12" t="s">
        <v>95</v>
      </c>
      <c r="E12" t="s">
        <v>243</v>
      </c>
      <c r="F12">
        <v>0</v>
      </c>
      <c r="H12" s="4"/>
    </row>
    <row r="13" spans="1:11">
      <c r="A13" t="s">
        <v>244</v>
      </c>
      <c r="B13" t="str">
        <f>Pagos!R9</f>
        <v>SI</v>
      </c>
      <c r="D13" t="s">
        <v>93</v>
      </c>
      <c r="E13" t="s">
        <v>245</v>
      </c>
      <c r="F13">
        <v>0</v>
      </c>
    </row>
    <row r="14" spans="1:11">
      <c r="E14" t="s">
        <v>246</v>
      </c>
      <c r="F14">
        <v>0</v>
      </c>
    </row>
    <row r="15" spans="1:11">
      <c r="E15" t="s">
        <v>247</v>
      </c>
      <c r="F15">
        <v>0</v>
      </c>
      <c r="H15" s="4"/>
    </row>
    <row r="16" spans="1:11">
      <c r="E16" t="s">
        <v>248</v>
      </c>
      <c r="F16">
        <v>0</v>
      </c>
    </row>
    <row r="17" spans="5:6">
      <c r="E17" t="s">
        <v>249</v>
      </c>
      <c r="F17">
        <v>0</v>
      </c>
    </row>
    <row r="18" spans="5:6">
      <c r="E18" t="s">
        <v>250</v>
      </c>
      <c r="F18">
        <v>0</v>
      </c>
    </row>
    <row r="19" spans="5:6">
      <c r="E19" t="s">
        <v>251</v>
      </c>
      <c r="F19">
        <v>0</v>
      </c>
    </row>
    <row r="20" spans="5:6">
      <c r="E20" t="s">
        <v>252</v>
      </c>
      <c r="F20">
        <v>0</v>
      </c>
    </row>
    <row r="21" spans="5:6">
      <c r="E21" t="s">
        <v>253</v>
      </c>
      <c r="F21">
        <v>0</v>
      </c>
    </row>
    <row r="22" spans="5:6">
      <c r="E22" t="s">
        <v>254</v>
      </c>
      <c r="F22">
        <v>0</v>
      </c>
    </row>
    <row r="23" spans="5:6">
      <c r="E23" t="s">
        <v>255</v>
      </c>
      <c r="F23">
        <v>0</v>
      </c>
    </row>
    <row r="24" spans="5:6">
      <c r="E24" t="s">
        <v>256</v>
      </c>
      <c r="F24">
        <v>0</v>
      </c>
    </row>
    <row r="25" spans="5:6">
      <c r="E25" t="s">
        <v>257</v>
      </c>
      <c r="F25">
        <v>0</v>
      </c>
    </row>
    <row r="26" spans="5:6">
      <c r="E26" t="s">
        <v>258</v>
      </c>
      <c r="F26">
        <v>0</v>
      </c>
    </row>
    <row r="27" spans="5:6">
      <c r="E27" t="s">
        <v>259</v>
      </c>
      <c r="F27">
        <v>0</v>
      </c>
    </row>
    <row r="28" spans="5:6">
      <c r="E28" t="s">
        <v>260</v>
      </c>
      <c r="F28">
        <v>0</v>
      </c>
    </row>
    <row r="29" spans="5:6">
      <c r="E29" t="s">
        <v>261</v>
      </c>
      <c r="F29">
        <v>0</v>
      </c>
    </row>
    <row r="30" spans="5:6">
      <c r="E30" t="s">
        <v>262</v>
      </c>
      <c r="F30">
        <v>0</v>
      </c>
    </row>
    <row r="31" spans="5:6">
      <c r="E31" t="s">
        <v>263</v>
      </c>
      <c r="F31">
        <v>0</v>
      </c>
    </row>
    <row r="32" spans="5:6">
      <c r="E32" t="s">
        <v>264</v>
      </c>
      <c r="F32">
        <v>0</v>
      </c>
    </row>
    <row r="33" spans="5:6">
      <c r="E33" t="s">
        <v>265</v>
      </c>
      <c r="F33">
        <v>0</v>
      </c>
    </row>
    <row r="34" spans="5:6">
      <c r="E34" t="s">
        <v>266</v>
      </c>
      <c r="F34">
        <v>0</v>
      </c>
    </row>
    <row r="35" spans="5:6">
      <c r="E35" t="s">
        <v>267</v>
      </c>
      <c r="F35">
        <v>0</v>
      </c>
    </row>
    <row r="36" spans="5:6">
      <c r="E36" t="s">
        <v>268</v>
      </c>
      <c r="F36">
        <v>0</v>
      </c>
    </row>
    <row r="37" spans="5:6">
      <c r="E37" t="s">
        <v>269</v>
      </c>
      <c r="F37">
        <v>0</v>
      </c>
    </row>
    <row r="38" spans="5:6">
      <c r="E38" t="s">
        <v>270</v>
      </c>
      <c r="F38">
        <v>0</v>
      </c>
    </row>
    <row r="39" spans="5:6">
      <c r="E39" t="s">
        <v>271</v>
      </c>
      <c r="F39">
        <v>0</v>
      </c>
    </row>
    <row r="40" spans="5:6">
      <c r="E40" t="s">
        <v>272</v>
      </c>
      <c r="F40">
        <v>0</v>
      </c>
    </row>
    <row r="41" spans="5:6">
      <c r="E41" t="s">
        <v>273</v>
      </c>
      <c r="F41">
        <v>0</v>
      </c>
    </row>
    <row r="42" spans="5:6">
      <c r="E42" t="s">
        <v>274</v>
      </c>
      <c r="F42">
        <v>0</v>
      </c>
    </row>
    <row r="43" spans="5:6">
      <c r="E43" t="s">
        <v>275</v>
      </c>
      <c r="F43">
        <v>0</v>
      </c>
    </row>
    <row r="44" spans="5:6">
      <c r="E44" t="s">
        <v>276</v>
      </c>
      <c r="F44">
        <v>0</v>
      </c>
    </row>
    <row r="45" spans="5:6">
      <c r="E45" t="s">
        <v>277</v>
      </c>
      <c r="F45">
        <v>0</v>
      </c>
    </row>
    <row r="46" spans="5:6">
      <c r="E46" t="s">
        <v>278</v>
      </c>
      <c r="F46">
        <v>0</v>
      </c>
    </row>
    <row r="47" spans="5:6">
      <c r="E47" t="s">
        <v>279</v>
      </c>
      <c r="F47">
        <v>0</v>
      </c>
    </row>
    <row r="48" spans="5:6">
      <c r="E48" t="s">
        <v>280</v>
      </c>
      <c r="F48">
        <v>0</v>
      </c>
    </row>
    <row r="49" spans="5:6">
      <c r="E49" t="s">
        <v>281</v>
      </c>
      <c r="F49">
        <v>0</v>
      </c>
    </row>
    <row r="50" spans="5:6">
      <c r="E50" t="s">
        <v>282</v>
      </c>
      <c r="F50">
        <v>0</v>
      </c>
    </row>
    <row r="51" spans="5:6">
      <c r="E51" t="s">
        <v>283</v>
      </c>
      <c r="F51">
        <v>0</v>
      </c>
    </row>
    <row r="52" spans="5:6">
      <c r="E52" t="s">
        <v>284</v>
      </c>
      <c r="F52">
        <v>0</v>
      </c>
    </row>
    <row r="53" spans="5:6">
      <c r="E53" t="s">
        <v>285</v>
      </c>
      <c r="F53">
        <v>0</v>
      </c>
    </row>
    <row r="54" spans="5:6">
      <c r="E54" t="s">
        <v>286</v>
      </c>
      <c r="F54">
        <v>0</v>
      </c>
    </row>
    <row r="55" spans="5:6">
      <c r="E55" t="s">
        <v>287</v>
      </c>
      <c r="F55">
        <v>0</v>
      </c>
    </row>
    <row r="56" spans="5:6">
      <c r="E56" t="s">
        <v>288</v>
      </c>
      <c r="F56">
        <v>0</v>
      </c>
    </row>
    <row r="57" spans="5:6">
      <c r="E57" t="s">
        <v>289</v>
      </c>
      <c r="F57">
        <v>0</v>
      </c>
    </row>
    <row r="58" spans="5:6">
      <c r="E58" t="s">
        <v>290</v>
      </c>
      <c r="F58">
        <v>0</v>
      </c>
    </row>
    <row r="59" spans="5:6">
      <c r="E59" t="s">
        <v>291</v>
      </c>
      <c r="F59">
        <v>0</v>
      </c>
    </row>
    <row r="60" spans="5:6">
      <c r="E60" t="s">
        <v>292</v>
      </c>
      <c r="F60">
        <v>0</v>
      </c>
    </row>
    <row r="61" spans="5:6">
      <c r="E61" t="s">
        <v>293</v>
      </c>
      <c r="F61">
        <v>0</v>
      </c>
    </row>
    <row r="62" spans="5:6">
      <c r="E62" t="s">
        <v>294</v>
      </c>
      <c r="F62">
        <v>0</v>
      </c>
    </row>
    <row r="63" spans="5:6">
      <c r="E63" t="s">
        <v>295</v>
      </c>
      <c r="F63">
        <v>0</v>
      </c>
    </row>
    <row r="64" spans="5:6">
      <c r="E64" t="s">
        <v>296</v>
      </c>
      <c r="F64">
        <v>0</v>
      </c>
    </row>
    <row r="65" spans="5:6">
      <c r="E65" t="s">
        <v>297</v>
      </c>
      <c r="F65">
        <v>0</v>
      </c>
    </row>
    <row r="66" spans="5:6">
      <c r="E66" t="s">
        <v>298</v>
      </c>
      <c r="F66">
        <v>0</v>
      </c>
    </row>
    <row r="67" spans="5:6">
      <c r="E67" t="s">
        <v>299</v>
      </c>
      <c r="F67">
        <v>0</v>
      </c>
    </row>
    <row r="68" spans="5:6">
      <c r="E68" t="s">
        <v>300</v>
      </c>
      <c r="F68">
        <v>0</v>
      </c>
    </row>
    <row r="69" spans="5:6">
      <c r="E69" t="s">
        <v>301</v>
      </c>
      <c r="F69">
        <v>0</v>
      </c>
    </row>
    <row r="70" spans="5:6">
      <c r="E70" t="s">
        <v>302</v>
      </c>
      <c r="F70">
        <v>0</v>
      </c>
    </row>
    <row r="71" spans="5:6">
      <c r="E71" t="s">
        <v>303</v>
      </c>
      <c r="F71">
        <v>0</v>
      </c>
    </row>
    <row r="72" spans="5:6">
      <c r="E72" t="s">
        <v>304</v>
      </c>
      <c r="F72">
        <v>0</v>
      </c>
    </row>
    <row r="73" spans="5:6">
      <c r="E73" t="s">
        <v>305</v>
      </c>
      <c r="F73">
        <v>0</v>
      </c>
    </row>
    <row r="74" spans="5:6">
      <c r="E74" t="s">
        <v>306</v>
      </c>
      <c r="F74">
        <v>0</v>
      </c>
    </row>
    <row r="75" spans="5:6">
      <c r="E75" t="s">
        <v>307</v>
      </c>
      <c r="F75">
        <v>0</v>
      </c>
    </row>
    <row r="76" spans="5:6">
      <c r="E76" t="s">
        <v>308</v>
      </c>
      <c r="F76">
        <v>0</v>
      </c>
    </row>
    <row r="77" spans="5:6">
      <c r="E77" t="s">
        <v>309</v>
      </c>
      <c r="F77">
        <v>0</v>
      </c>
    </row>
    <row r="78" spans="5:6">
      <c r="E78" t="s">
        <v>310</v>
      </c>
      <c r="F78">
        <v>0</v>
      </c>
    </row>
    <row r="79" spans="5:6">
      <c r="E79" t="s">
        <v>311</v>
      </c>
      <c r="F79">
        <v>0</v>
      </c>
    </row>
    <row r="80" spans="5:6">
      <c r="E80" t="s">
        <v>312</v>
      </c>
      <c r="F80">
        <v>0</v>
      </c>
    </row>
    <row r="81" spans="5:6">
      <c r="E81" t="s">
        <v>313</v>
      </c>
      <c r="F81">
        <v>0</v>
      </c>
    </row>
    <row r="82" spans="5:6">
      <c r="E82" t="s">
        <v>314</v>
      </c>
      <c r="F82">
        <v>0</v>
      </c>
    </row>
    <row r="83" spans="5:6">
      <c r="E83" t="s">
        <v>315</v>
      </c>
      <c r="F83">
        <v>0</v>
      </c>
    </row>
    <row r="84" spans="5:6">
      <c r="E84" t="s">
        <v>316</v>
      </c>
      <c r="F84">
        <v>0</v>
      </c>
    </row>
    <row r="85" spans="5:6">
      <c r="E85" t="s">
        <v>317</v>
      </c>
      <c r="F85">
        <v>0</v>
      </c>
    </row>
    <row r="86" spans="5:6">
      <c r="E86" t="s">
        <v>318</v>
      </c>
      <c r="F86">
        <v>0</v>
      </c>
    </row>
    <row r="87" spans="5:6">
      <c r="E87" t="s">
        <v>319</v>
      </c>
      <c r="F87">
        <v>0</v>
      </c>
    </row>
    <row r="88" spans="5:6">
      <c r="E88" t="s">
        <v>320</v>
      </c>
      <c r="F88">
        <v>0</v>
      </c>
    </row>
    <row r="89" spans="5:6">
      <c r="E89" t="s">
        <v>321</v>
      </c>
      <c r="F89">
        <v>0</v>
      </c>
    </row>
    <row r="90" spans="5:6">
      <c r="E90" t="s">
        <v>322</v>
      </c>
      <c r="F90">
        <v>0</v>
      </c>
    </row>
    <row r="91" spans="5:6">
      <c r="E91" t="s">
        <v>323</v>
      </c>
      <c r="F91">
        <v>0</v>
      </c>
    </row>
    <row r="92" spans="5:6">
      <c r="E92" t="s">
        <v>324</v>
      </c>
      <c r="F92">
        <v>0</v>
      </c>
    </row>
    <row r="93" spans="5:6">
      <c r="E93" t="s">
        <v>325</v>
      </c>
      <c r="F93">
        <v>0</v>
      </c>
    </row>
    <row r="94" spans="5:6">
      <c r="E94" t="s">
        <v>326</v>
      </c>
      <c r="F94">
        <v>0</v>
      </c>
    </row>
    <row r="95" spans="5:6">
      <c r="E95" t="s">
        <v>327</v>
      </c>
      <c r="F95">
        <v>0</v>
      </c>
    </row>
    <row r="96" spans="5:6">
      <c r="E96" t="s">
        <v>328</v>
      </c>
      <c r="F96">
        <v>0</v>
      </c>
    </row>
    <row r="97" spans="5:6">
      <c r="E97" t="s">
        <v>329</v>
      </c>
      <c r="F97">
        <v>0</v>
      </c>
    </row>
    <row r="98" spans="5:6">
      <c r="E98" t="s">
        <v>330</v>
      </c>
      <c r="F98">
        <v>0</v>
      </c>
    </row>
    <row r="99" spans="5:6">
      <c r="E99" t="s">
        <v>331</v>
      </c>
      <c r="F99">
        <v>0</v>
      </c>
    </row>
    <row r="100" spans="5:6">
      <c r="E100" t="s">
        <v>332</v>
      </c>
      <c r="F100">
        <v>0</v>
      </c>
    </row>
    <row r="101" spans="5:6">
      <c r="E101" t="s">
        <v>333</v>
      </c>
      <c r="F101">
        <v>0</v>
      </c>
    </row>
    <row r="102" spans="5:6">
      <c r="E102" t="s">
        <v>334</v>
      </c>
      <c r="F102">
        <v>0</v>
      </c>
    </row>
    <row r="103" spans="5:6">
      <c r="E103" t="s">
        <v>335</v>
      </c>
      <c r="F103">
        <v>0</v>
      </c>
    </row>
    <row r="104" spans="5:6">
      <c r="E104" t="s">
        <v>336</v>
      </c>
      <c r="F104">
        <v>0</v>
      </c>
    </row>
    <row r="105" spans="5:6">
      <c r="E105" t="s">
        <v>337</v>
      </c>
      <c r="F105">
        <v>0</v>
      </c>
    </row>
    <row r="106" spans="5:6">
      <c r="E106" t="s">
        <v>338</v>
      </c>
      <c r="F106">
        <v>0</v>
      </c>
    </row>
    <row r="107" spans="5:6">
      <c r="E107" t="s">
        <v>339</v>
      </c>
      <c r="F107">
        <v>0</v>
      </c>
    </row>
    <row r="108" spans="5:6">
      <c r="E108" t="s">
        <v>340</v>
      </c>
      <c r="F108">
        <v>0</v>
      </c>
    </row>
    <row r="109" spans="5:6">
      <c r="E109" t="s">
        <v>341</v>
      </c>
      <c r="F109">
        <v>0</v>
      </c>
    </row>
    <row r="110" spans="5:6">
      <c r="E110" t="s">
        <v>342</v>
      </c>
      <c r="F110">
        <v>2</v>
      </c>
    </row>
    <row r="111" spans="5:6">
      <c r="E111" t="s">
        <v>343</v>
      </c>
      <c r="F111">
        <v>0</v>
      </c>
    </row>
    <row r="112" spans="5:6">
      <c r="E112" t="s">
        <v>344</v>
      </c>
      <c r="F112">
        <v>2</v>
      </c>
    </row>
    <row r="113" spans="5:6">
      <c r="E113" t="s">
        <v>345</v>
      </c>
      <c r="F113">
        <v>2</v>
      </c>
    </row>
    <row r="114" spans="5:6">
      <c r="E114" t="s">
        <v>346</v>
      </c>
      <c r="F114">
        <v>0</v>
      </c>
    </row>
    <row r="115" spans="5:6">
      <c r="E115" t="s">
        <v>347</v>
      </c>
      <c r="F115">
        <v>0</v>
      </c>
    </row>
    <row r="116" spans="5:6">
      <c r="E116" t="s">
        <v>348</v>
      </c>
      <c r="F116">
        <v>0</v>
      </c>
    </row>
    <row r="117" spans="5:6">
      <c r="E117" t="s">
        <v>349</v>
      </c>
      <c r="F117">
        <v>0</v>
      </c>
    </row>
    <row r="118" spans="5:6">
      <c r="E118" t="s">
        <v>350</v>
      </c>
      <c r="F118">
        <v>0</v>
      </c>
    </row>
    <row r="119" spans="5:6">
      <c r="E119" t="s">
        <v>351</v>
      </c>
      <c r="F119">
        <v>0</v>
      </c>
    </row>
    <row r="120" spans="5:6">
      <c r="E120" t="s">
        <v>352</v>
      </c>
      <c r="F120">
        <v>0</v>
      </c>
    </row>
    <row r="121" spans="5:6">
      <c r="E121" t="s">
        <v>353</v>
      </c>
      <c r="F121">
        <v>0</v>
      </c>
    </row>
    <row r="122" spans="5:6">
      <c r="E122" t="s">
        <v>354</v>
      </c>
      <c r="F122">
        <v>0</v>
      </c>
    </row>
    <row r="123" spans="5:6">
      <c r="E123" t="s">
        <v>355</v>
      </c>
      <c r="F123">
        <v>0</v>
      </c>
    </row>
    <row r="124" spans="5:6">
      <c r="E124" t="s">
        <v>356</v>
      </c>
      <c r="F124">
        <v>0</v>
      </c>
    </row>
    <row r="125" spans="5:6">
      <c r="E125" t="s">
        <v>357</v>
      </c>
      <c r="F125">
        <v>0</v>
      </c>
    </row>
    <row r="126" spans="5:6">
      <c r="E126" t="s">
        <v>358</v>
      </c>
      <c r="F126">
        <v>0</v>
      </c>
    </row>
    <row r="127" spans="5:6">
      <c r="E127" t="s">
        <v>359</v>
      </c>
      <c r="F127">
        <v>0</v>
      </c>
    </row>
    <row r="128" spans="5:6">
      <c r="E128" t="s">
        <v>360</v>
      </c>
      <c r="F128">
        <v>0</v>
      </c>
    </row>
    <row r="129" spans="5:6">
      <c r="E129" t="s">
        <v>361</v>
      </c>
      <c r="F129">
        <v>0</v>
      </c>
    </row>
    <row r="130" spans="5:6">
      <c r="E130" t="s">
        <v>362</v>
      </c>
      <c r="F130">
        <v>0</v>
      </c>
    </row>
    <row r="131" spans="5:6">
      <c r="E131" t="s">
        <v>363</v>
      </c>
      <c r="F131">
        <v>0</v>
      </c>
    </row>
    <row r="132" spans="5:6">
      <c r="E132" t="s">
        <v>364</v>
      </c>
      <c r="F132">
        <v>0</v>
      </c>
    </row>
    <row r="133" spans="5:6">
      <c r="E133" t="s">
        <v>365</v>
      </c>
      <c r="F133">
        <v>0</v>
      </c>
    </row>
    <row r="134" spans="5:6">
      <c r="E134" t="s">
        <v>366</v>
      </c>
      <c r="F134">
        <v>0</v>
      </c>
    </row>
    <row r="135" spans="5:6">
      <c r="E135" t="s">
        <v>367</v>
      </c>
      <c r="F135">
        <v>0</v>
      </c>
    </row>
    <row r="136" spans="5:6">
      <c r="E136" t="s">
        <v>368</v>
      </c>
      <c r="F136">
        <v>0</v>
      </c>
    </row>
    <row r="137" spans="5:6">
      <c r="E137" t="s">
        <v>369</v>
      </c>
      <c r="F137">
        <v>0</v>
      </c>
    </row>
    <row r="138" spans="5:6">
      <c r="E138" t="s">
        <v>370</v>
      </c>
      <c r="F138">
        <v>0</v>
      </c>
    </row>
    <row r="139" spans="5:6">
      <c r="E139" t="s">
        <v>371</v>
      </c>
      <c r="F139">
        <v>0</v>
      </c>
    </row>
    <row r="140" spans="5:6">
      <c r="E140" t="s">
        <v>372</v>
      </c>
      <c r="F140">
        <v>0</v>
      </c>
    </row>
    <row r="141" spans="5:6">
      <c r="E141" t="s">
        <v>373</v>
      </c>
      <c r="F141">
        <v>0</v>
      </c>
    </row>
    <row r="142" spans="5:6">
      <c r="E142" t="s">
        <v>374</v>
      </c>
      <c r="F142">
        <v>0</v>
      </c>
    </row>
    <row r="143" spans="5:6">
      <c r="E143" t="s">
        <v>375</v>
      </c>
      <c r="F143">
        <v>0</v>
      </c>
    </row>
    <row r="144" spans="5:6">
      <c r="E144" t="s">
        <v>376</v>
      </c>
      <c r="F144">
        <v>0</v>
      </c>
    </row>
    <row r="145" spans="5:6">
      <c r="E145" t="s">
        <v>377</v>
      </c>
      <c r="F145">
        <v>0</v>
      </c>
    </row>
    <row r="146" spans="5:6">
      <c r="E146" t="s">
        <v>378</v>
      </c>
      <c r="F146">
        <v>0</v>
      </c>
    </row>
    <row r="147" spans="5:6">
      <c r="E147" t="s">
        <v>379</v>
      </c>
      <c r="F147">
        <v>0</v>
      </c>
    </row>
    <row r="148" spans="5:6">
      <c r="E148" t="s">
        <v>380</v>
      </c>
      <c r="F148">
        <v>0</v>
      </c>
    </row>
    <row r="149" spans="5:6">
      <c r="E149" t="s">
        <v>381</v>
      </c>
      <c r="F149">
        <v>0</v>
      </c>
    </row>
    <row r="150" spans="5:6">
      <c r="E150" t="s">
        <v>382</v>
      </c>
      <c r="F150">
        <v>0</v>
      </c>
    </row>
    <row r="151" spans="5:6">
      <c r="E151" t="s">
        <v>383</v>
      </c>
      <c r="F151">
        <v>0</v>
      </c>
    </row>
    <row r="152" spans="5:6">
      <c r="E152" t="s">
        <v>384</v>
      </c>
      <c r="F152">
        <v>0</v>
      </c>
    </row>
    <row r="153" spans="5:6">
      <c r="E153" t="s">
        <v>385</v>
      </c>
      <c r="F153">
        <v>0</v>
      </c>
    </row>
    <row r="154" spans="5:6">
      <c r="E154" t="s">
        <v>386</v>
      </c>
      <c r="F154">
        <v>0</v>
      </c>
    </row>
    <row r="155" spans="5:6">
      <c r="E155" t="s">
        <v>387</v>
      </c>
      <c r="F155">
        <v>0</v>
      </c>
    </row>
    <row r="156" spans="5:6">
      <c r="E156" t="s">
        <v>388</v>
      </c>
      <c r="F156">
        <v>0</v>
      </c>
    </row>
    <row r="157" spans="5:6">
      <c r="E157" t="s">
        <v>389</v>
      </c>
      <c r="F157">
        <v>0</v>
      </c>
    </row>
    <row r="158" spans="5:6">
      <c r="E158" t="s">
        <v>390</v>
      </c>
      <c r="F158">
        <v>0</v>
      </c>
    </row>
    <row r="159" spans="5:6">
      <c r="E159" t="s">
        <v>391</v>
      </c>
      <c r="F159">
        <v>0</v>
      </c>
    </row>
    <row r="160" spans="5:6">
      <c r="E160" t="s">
        <v>392</v>
      </c>
      <c r="F160">
        <v>0</v>
      </c>
    </row>
    <row r="161" spans="5:6">
      <c r="E161" t="s">
        <v>393</v>
      </c>
      <c r="F161">
        <v>0</v>
      </c>
    </row>
    <row r="162" spans="5:6">
      <c r="E162" t="s">
        <v>394</v>
      </c>
      <c r="F162">
        <v>0</v>
      </c>
    </row>
    <row r="163" spans="5:6">
      <c r="E163" t="s">
        <v>395</v>
      </c>
      <c r="F163">
        <v>0</v>
      </c>
    </row>
    <row r="164" spans="5:6">
      <c r="E164" t="s">
        <v>396</v>
      </c>
      <c r="F164">
        <v>0</v>
      </c>
    </row>
    <row r="165" spans="5:6">
      <c r="E165" t="s">
        <v>397</v>
      </c>
      <c r="F165">
        <v>0</v>
      </c>
    </row>
    <row r="166" spans="5:6">
      <c r="E166" t="s">
        <v>398</v>
      </c>
      <c r="F166">
        <v>0</v>
      </c>
    </row>
    <row r="167" spans="5:6">
      <c r="E167" t="s">
        <v>399</v>
      </c>
      <c r="F167">
        <v>0</v>
      </c>
    </row>
    <row r="168" spans="5:6">
      <c r="E168" t="s">
        <v>400</v>
      </c>
      <c r="F168">
        <v>0</v>
      </c>
    </row>
    <row r="169" spans="5:6">
      <c r="E169" t="s">
        <v>401</v>
      </c>
      <c r="F169">
        <v>0</v>
      </c>
    </row>
    <row r="170" spans="5:6">
      <c r="E170" t="s">
        <v>402</v>
      </c>
      <c r="F170">
        <v>0</v>
      </c>
    </row>
    <row r="171" spans="5:6">
      <c r="E171" t="s">
        <v>403</v>
      </c>
      <c r="F171">
        <v>0</v>
      </c>
    </row>
    <row r="172" spans="5:6">
      <c r="E172" t="s">
        <v>404</v>
      </c>
      <c r="F172">
        <v>0</v>
      </c>
    </row>
    <row r="173" spans="5:6">
      <c r="E173" t="s">
        <v>405</v>
      </c>
      <c r="F173">
        <v>0</v>
      </c>
    </row>
    <row r="174" spans="5:6">
      <c r="E174" t="s">
        <v>406</v>
      </c>
      <c r="F174">
        <v>0</v>
      </c>
    </row>
    <row r="175" spans="5:6">
      <c r="E175" t="s">
        <v>407</v>
      </c>
      <c r="F175">
        <v>0</v>
      </c>
    </row>
    <row r="176" spans="5:6">
      <c r="E176" t="s">
        <v>408</v>
      </c>
      <c r="F176">
        <v>0</v>
      </c>
    </row>
    <row r="177" spans="5:6">
      <c r="E177" t="s">
        <v>409</v>
      </c>
      <c r="F177">
        <v>0</v>
      </c>
    </row>
    <row r="178" spans="5:6">
      <c r="E178" t="s">
        <v>410</v>
      </c>
      <c r="F178">
        <v>0</v>
      </c>
    </row>
    <row r="179" spans="5:6">
      <c r="E179" t="s">
        <v>411</v>
      </c>
      <c r="F179">
        <v>0</v>
      </c>
    </row>
    <row r="180" spans="5:6">
      <c r="E180" t="s">
        <v>412</v>
      </c>
      <c r="F180">
        <v>0</v>
      </c>
    </row>
    <row r="181" spans="5:6">
      <c r="E181" t="s">
        <v>413</v>
      </c>
      <c r="F181">
        <v>0</v>
      </c>
    </row>
    <row r="182" spans="5:6">
      <c r="E182" t="s">
        <v>414</v>
      </c>
      <c r="F182">
        <v>0</v>
      </c>
    </row>
    <row r="183" spans="5:6">
      <c r="E183" t="s">
        <v>415</v>
      </c>
      <c r="F183">
        <v>0</v>
      </c>
    </row>
    <row r="184" spans="5:6">
      <c r="E184" t="s">
        <v>416</v>
      </c>
      <c r="F184">
        <v>0</v>
      </c>
    </row>
    <row r="185" spans="5:6">
      <c r="E185" t="s">
        <v>417</v>
      </c>
      <c r="F185">
        <v>0</v>
      </c>
    </row>
    <row r="186" spans="5:6">
      <c r="E186" t="s">
        <v>418</v>
      </c>
      <c r="F186">
        <v>0</v>
      </c>
    </row>
    <row r="187" spans="5:6">
      <c r="E187" t="s">
        <v>419</v>
      </c>
      <c r="F187">
        <v>0</v>
      </c>
    </row>
    <row r="188" spans="5:6">
      <c r="E188" t="s">
        <v>420</v>
      </c>
      <c r="F188">
        <v>0</v>
      </c>
    </row>
    <row r="189" spans="5:6">
      <c r="E189" t="s">
        <v>421</v>
      </c>
      <c r="F189">
        <v>0</v>
      </c>
    </row>
    <row r="190" spans="5:6">
      <c r="E190" t="s">
        <v>422</v>
      </c>
      <c r="F190">
        <v>0</v>
      </c>
    </row>
    <row r="191" spans="5:6">
      <c r="E191" t="s">
        <v>423</v>
      </c>
      <c r="F191">
        <v>0</v>
      </c>
    </row>
    <row r="192" spans="5:6">
      <c r="E192" t="s">
        <v>424</v>
      </c>
      <c r="F192">
        <v>0</v>
      </c>
    </row>
    <row r="193" spans="5:6">
      <c r="E193" t="s">
        <v>425</v>
      </c>
      <c r="F193">
        <v>0</v>
      </c>
    </row>
    <row r="194" spans="5:6">
      <c r="E194" t="s">
        <v>426</v>
      </c>
      <c r="F194">
        <v>0</v>
      </c>
    </row>
    <row r="195" spans="5:6">
      <c r="E195" t="s">
        <v>427</v>
      </c>
      <c r="F195">
        <v>0</v>
      </c>
    </row>
    <row r="196" spans="5:6">
      <c r="E196" t="s">
        <v>428</v>
      </c>
      <c r="F196">
        <v>0</v>
      </c>
    </row>
    <row r="197" spans="5:6">
      <c r="E197" t="s">
        <v>429</v>
      </c>
      <c r="F197">
        <v>0</v>
      </c>
    </row>
    <row r="198" spans="5:6">
      <c r="E198" t="s">
        <v>430</v>
      </c>
      <c r="F198">
        <v>0</v>
      </c>
    </row>
    <row r="199" spans="5:6">
      <c r="E199" t="s">
        <v>431</v>
      </c>
      <c r="F199">
        <v>0</v>
      </c>
    </row>
    <row r="200" spans="5:6">
      <c r="E200" t="s">
        <v>432</v>
      </c>
      <c r="F200">
        <v>0</v>
      </c>
    </row>
    <row r="201" spans="5:6">
      <c r="E201" t="s">
        <v>115</v>
      </c>
      <c r="F201">
        <v>0</v>
      </c>
    </row>
    <row r="202" spans="5:6">
      <c r="E202" t="s">
        <v>433</v>
      </c>
      <c r="F202">
        <v>0</v>
      </c>
    </row>
    <row r="203" spans="5:6">
      <c r="E203" t="s">
        <v>434</v>
      </c>
      <c r="F203">
        <v>0</v>
      </c>
    </row>
    <row r="204" spans="5:6">
      <c r="E204" t="s">
        <v>435</v>
      </c>
      <c r="F204">
        <v>0</v>
      </c>
    </row>
    <row r="205" spans="5:6">
      <c r="E205" t="s">
        <v>436</v>
      </c>
      <c r="F205">
        <v>0</v>
      </c>
    </row>
    <row r="206" spans="5:6">
      <c r="E206" t="s">
        <v>437</v>
      </c>
      <c r="F206">
        <v>0</v>
      </c>
    </row>
    <row r="207" spans="5:6">
      <c r="E207" t="s">
        <v>438</v>
      </c>
      <c r="F207">
        <v>0</v>
      </c>
    </row>
    <row r="208" spans="5:6">
      <c r="E208" t="s">
        <v>439</v>
      </c>
      <c r="F208">
        <v>0</v>
      </c>
    </row>
    <row r="209" spans="5:6">
      <c r="E209" t="s">
        <v>440</v>
      </c>
      <c r="F209">
        <v>0</v>
      </c>
    </row>
    <row r="210" spans="5:6">
      <c r="E210" t="s">
        <v>441</v>
      </c>
      <c r="F210">
        <v>0</v>
      </c>
    </row>
    <row r="211" spans="5:6">
      <c r="E211" t="s">
        <v>442</v>
      </c>
      <c r="F211">
        <v>0</v>
      </c>
    </row>
    <row r="212" spans="5:6">
      <c r="E212" t="s">
        <v>443</v>
      </c>
      <c r="F212">
        <v>0</v>
      </c>
    </row>
    <row r="213" spans="5:6">
      <c r="E213" t="s">
        <v>444</v>
      </c>
      <c r="F213">
        <v>0</v>
      </c>
    </row>
    <row r="214" spans="5:6">
      <c r="E214" t="s">
        <v>445</v>
      </c>
      <c r="F214">
        <v>0</v>
      </c>
    </row>
    <row r="215" spans="5:6">
      <c r="E215" t="s">
        <v>446</v>
      </c>
      <c r="F215">
        <v>0</v>
      </c>
    </row>
    <row r="216" spans="5:6">
      <c r="E216" t="s">
        <v>447</v>
      </c>
      <c r="F216">
        <v>0</v>
      </c>
    </row>
    <row r="217" spans="5:6">
      <c r="E217" t="s">
        <v>448</v>
      </c>
      <c r="F217">
        <v>0</v>
      </c>
    </row>
    <row r="218" spans="5:6">
      <c r="E218" t="s">
        <v>449</v>
      </c>
      <c r="F218">
        <v>0</v>
      </c>
    </row>
    <row r="219" spans="5:6">
      <c r="E219" t="s">
        <v>450</v>
      </c>
      <c r="F219">
        <v>0</v>
      </c>
    </row>
    <row r="220" spans="5:6">
      <c r="E220" t="s">
        <v>451</v>
      </c>
      <c r="F220">
        <v>0</v>
      </c>
    </row>
    <row r="221" spans="5:6">
      <c r="E221" t="s">
        <v>452</v>
      </c>
      <c r="F221">
        <v>0</v>
      </c>
    </row>
    <row r="222" spans="5:6">
      <c r="E222" t="s">
        <v>453</v>
      </c>
      <c r="F222">
        <v>0</v>
      </c>
    </row>
    <row r="223" spans="5:6">
      <c r="E223" t="s">
        <v>454</v>
      </c>
      <c r="F223">
        <v>0</v>
      </c>
    </row>
    <row r="224" spans="5:6">
      <c r="E224" t="s">
        <v>455</v>
      </c>
      <c r="F224">
        <v>0</v>
      </c>
    </row>
    <row r="225" spans="5:6">
      <c r="E225" t="s">
        <v>456</v>
      </c>
      <c r="F225">
        <v>0</v>
      </c>
    </row>
    <row r="226" spans="5:6">
      <c r="E226" t="s">
        <v>457</v>
      </c>
      <c r="F226">
        <v>0</v>
      </c>
    </row>
    <row r="227" spans="5:6">
      <c r="E227" t="s">
        <v>458</v>
      </c>
      <c r="F227">
        <v>0</v>
      </c>
    </row>
    <row r="228" spans="5:6">
      <c r="E228" t="s">
        <v>459</v>
      </c>
      <c r="F228">
        <v>0</v>
      </c>
    </row>
    <row r="229" spans="5:6">
      <c r="E229" t="s">
        <v>460</v>
      </c>
      <c r="F229">
        <v>0</v>
      </c>
    </row>
    <row r="230" spans="5:6">
      <c r="E230" t="s">
        <v>461</v>
      </c>
      <c r="F230">
        <v>0</v>
      </c>
    </row>
    <row r="231" spans="5:6">
      <c r="E231" t="s">
        <v>462</v>
      </c>
      <c r="F231">
        <v>0</v>
      </c>
    </row>
    <row r="232" spans="5:6">
      <c r="E232" t="s">
        <v>463</v>
      </c>
      <c r="F232">
        <v>0</v>
      </c>
    </row>
    <row r="233" spans="5:6">
      <c r="E233" t="s">
        <v>464</v>
      </c>
      <c r="F233">
        <v>0</v>
      </c>
    </row>
    <row r="234" spans="5:6">
      <c r="E234" t="s">
        <v>465</v>
      </c>
      <c r="F234">
        <v>0</v>
      </c>
    </row>
    <row r="235" spans="5:6">
      <c r="E235" t="s">
        <v>466</v>
      </c>
      <c r="F235">
        <v>0</v>
      </c>
    </row>
    <row r="236" spans="5:6">
      <c r="E236" t="s">
        <v>467</v>
      </c>
      <c r="F236">
        <v>0</v>
      </c>
    </row>
    <row r="237" spans="5:6">
      <c r="E237" t="s">
        <v>468</v>
      </c>
      <c r="F237">
        <v>0</v>
      </c>
    </row>
    <row r="238" spans="5:6">
      <c r="E238" t="s">
        <v>469</v>
      </c>
      <c r="F238">
        <v>0</v>
      </c>
    </row>
    <row r="239" spans="5:6">
      <c r="E239" t="s">
        <v>470</v>
      </c>
      <c r="F239">
        <v>0</v>
      </c>
    </row>
    <row r="240" spans="5:6">
      <c r="E240" t="s">
        <v>471</v>
      </c>
      <c r="F240">
        <v>0</v>
      </c>
    </row>
    <row r="241" spans="5:6">
      <c r="E241" t="s">
        <v>472</v>
      </c>
      <c r="F241">
        <v>0</v>
      </c>
    </row>
    <row r="242" spans="5:6">
      <c r="E242" t="s">
        <v>473</v>
      </c>
      <c r="F242">
        <v>0</v>
      </c>
    </row>
    <row r="243" spans="5:6">
      <c r="E243" t="s">
        <v>474</v>
      </c>
      <c r="F243">
        <v>0</v>
      </c>
    </row>
    <row r="244" spans="5:6">
      <c r="E244" t="s">
        <v>475</v>
      </c>
      <c r="F244">
        <v>0</v>
      </c>
    </row>
    <row r="245" spans="5:6">
      <c r="E245" t="s">
        <v>476</v>
      </c>
      <c r="F245">
        <v>0</v>
      </c>
    </row>
    <row r="246" spans="5:6">
      <c r="E246" t="s">
        <v>477</v>
      </c>
      <c r="F246">
        <v>0</v>
      </c>
    </row>
    <row r="247" spans="5:6">
      <c r="E247" t="s">
        <v>478</v>
      </c>
      <c r="F247">
        <v>0</v>
      </c>
    </row>
    <row r="248" spans="5:6">
      <c r="E248" t="s">
        <v>479</v>
      </c>
      <c r="F248">
        <v>0</v>
      </c>
    </row>
    <row r="249" spans="5:6">
      <c r="E249" t="s">
        <v>480</v>
      </c>
      <c r="F249">
        <v>0</v>
      </c>
    </row>
    <row r="250" spans="5:6">
      <c r="E250" t="s">
        <v>481</v>
      </c>
      <c r="F250">
        <v>0</v>
      </c>
    </row>
    <row r="251" spans="5:6">
      <c r="E251" t="s">
        <v>482</v>
      </c>
      <c r="F251">
        <v>0</v>
      </c>
    </row>
    <row r="252" spans="5:6">
      <c r="E252" t="s">
        <v>483</v>
      </c>
      <c r="F252">
        <v>0</v>
      </c>
    </row>
    <row r="253" spans="5:6">
      <c r="E253" t="s">
        <v>484</v>
      </c>
      <c r="F253">
        <v>0</v>
      </c>
    </row>
    <row r="254" spans="5:6">
      <c r="E254" t="s">
        <v>485</v>
      </c>
      <c r="F254">
        <v>0</v>
      </c>
    </row>
    <row r="255" spans="5:6">
      <c r="E255" t="s">
        <v>486</v>
      </c>
      <c r="F255">
        <v>0</v>
      </c>
    </row>
    <row r="256" spans="5:6">
      <c r="E256" t="s">
        <v>487</v>
      </c>
      <c r="F256">
        <v>0</v>
      </c>
    </row>
    <row r="257" spans="5:6">
      <c r="E257" t="s">
        <v>488</v>
      </c>
      <c r="F257">
        <v>0</v>
      </c>
    </row>
    <row r="258" spans="5:6">
      <c r="E258" t="s">
        <v>489</v>
      </c>
      <c r="F258">
        <v>0</v>
      </c>
    </row>
    <row r="259" spans="5:6">
      <c r="E259" t="s">
        <v>490</v>
      </c>
      <c r="F259">
        <v>0</v>
      </c>
    </row>
    <row r="260" spans="5:6">
      <c r="E260" t="s">
        <v>491</v>
      </c>
      <c r="F260">
        <v>0</v>
      </c>
    </row>
    <row r="261" spans="5:6">
      <c r="E261" t="s">
        <v>492</v>
      </c>
      <c r="F261">
        <v>0</v>
      </c>
    </row>
    <row r="262" spans="5:6">
      <c r="E262" t="s">
        <v>493</v>
      </c>
      <c r="F262">
        <v>0</v>
      </c>
    </row>
    <row r="263" spans="5:6">
      <c r="E263" t="s">
        <v>494</v>
      </c>
      <c r="F263">
        <v>0</v>
      </c>
    </row>
    <row r="264" spans="5:6">
      <c r="E264" t="s">
        <v>495</v>
      </c>
      <c r="F264">
        <v>0</v>
      </c>
    </row>
    <row r="265" spans="5:6">
      <c r="E265" t="s">
        <v>496</v>
      </c>
      <c r="F265">
        <v>0</v>
      </c>
    </row>
    <row r="266" spans="5:6">
      <c r="E266" t="s">
        <v>497</v>
      </c>
      <c r="F266">
        <v>0</v>
      </c>
    </row>
    <row r="267" spans="5:6">
      <c r="E267" t="s">
        <v>498</v>
      </c>
      <c r="F267">
        <v>0</v>
      </c>
    </row>
    <row r="268" spans="5:6">
      <c r="E268" t="s">
        <v>499</v>
      </c>
      <c r="F268">
        <v>0</v>
      </c>
    </row>
    <row r="269" spans="5:6">
      <c r="E269" t="s">
        <v>500</v>
      </c>
      <c r="F269">
        <v>0</v>
      </c>
    </row>
    <row r="270" spans="5:6">
      <c r="E270" t="s">
        <v>501</v>
      </c>
      <c r="F270">
        <v>0</v>
      </c>
    </row>
    <row r="271" spans="5:6">
      <c r="E271" t="s">
        <v>502</v>
      </c>
      <c r="F271">
        <v>0</v>
      </c>
    </row>
    <row r="272" spans="5:6">
      <c r="E272" t="s">
        <v>503</v>
      </c>
      <c r="F272">
        <v>0</v>
      </c>
    </row>
    <row r="273" spans="5:6">
      <c r="E273" t="s">
        <v>504</v>
      </c>
      <c r="F273">
        <v>0</v>
      </c>
    </row>
    <row r="274" spans="5:6">
      <c r="E274" t="s">
        <v>505</v>
      </c>
      <c r="F274">
        <v>0</v>
      </c>
    </row>
    <row r="275" spans="5:6">
      <c r="E275" t="s">
        <v>506</v>
      </c>
      <c r="F275">
        <v>0</v>
      </c>
    </row>
    <row r="276" spans="5:6">
      <c r="E276" t="s">
        <v>507</v>
      </c>
      <c r="F276">
        <v>0</v>
      </c>
    </row>
    <row r="277" spans="5:6">
      <c r="E277" t="s">
        <v>508</v>
      </c>
      <c r="F277">
        <v>0</v>
      </c>
    </row>
    <row r="278" spans="5:6">
      <c r="E278" t="s">
        <v>509</v>
      </c>
      <c r="F278">
        <v>0</v>
      </c>
    </row>
    <row r="279" spans="5:6">
      <c r="E279" t="s">
        <v>510</v>
      </c>
      <c r="F279">
        <v>0</v>
      </c>
    </row>
    <row r="280" spans="5:6">
      <c r="E280" t="s">
        <v>511</v>
      </c>
      <c r="F280">
        <v>0</v>
      </c>
    </row>
    <row r="281" spans="5:6">
      <c r="E281" t="s">
        <v>512</v>
      </c>
      <c r="F281">
        <v>0</v>
      </c>
    </row>
    <row r="282" spans="5:6">
      <c r="E282" t="s">
        <v>513</v>
      </c>
      <c r="F282">
        <v>0</v>
      </c>
    </row>
    <row r="283" spans="5:6">
      <c r="E283" t="s">
        <v>514</v>
      </c>
      <c r="F283">
        <v>0</v>
      </c>
    </row>
    <row r="284" spans="5:6">
      <c r="E284" t="s">
        <v>515</v>
      </c>
      <c r="F284">
        <v>0</v>
      </c>
    </row>
    <row r="285" spans="5:6">
      <c r="E285" t="s">
        <v>516</v>
      </c>
      <c r="F285">
        <v>0</v>
      </c>
    </row>
    <row r="286" spans="5:6">
      <c r="E286" t="s">
        <v>517</v>
      </c>
      <c r="F286">
        <v>0</v>
      </c>
    </row>
    <row r="287" spans="5:6">
      <c r="E287" t="s">
        <v>518</v>
      </c>
      <c r="F287">
        <v>0</v>
      </c>
    </row>
    <row r="288" spans="5:6">
      <c r="E288" t="s">
        <v>519</v>
      </c>
      <c r="F288">
        <v>0</v>
      </c>
    </row>
    <row r="289" spans="5:6">
      <c r="E289" t="s">
        <v>520</v>
      </c>
      <c r="F289">
        <v>0</v>
      </c>
    </row>
    <row r="290" spans="5:6">
      <c r="E290" t="s">
        <v>521</v>
      </c>
      <c r="F290">
        <v>0</v>
      </c>
    </row>
    <row r="291" spans="5:6">
      <c r="E291" t="s">
        <v>522</v>
      </c>
      <c r="F291">
        <v>0</v>
      </c>
    </row>
    <row r="292" spans="5:6">
      <c r="E292" t="s">
        <v>523</v>
      </c>
      <c r="F292">
        <v>0</v>
      </c>
    </row>
    <row r="293" spans="5:6">
      <c r="E293" t="s">
        <v>524</v>
      </c>
      <c r="F293">
        <v>0</v>
      </c>
    </row>
    <row r="294" spans="5:6">
      <c r="E294" t="s">
        <v>525</v>
      </c>
      <c r="F294">
        <v>0</v>
      </c>
    </row>
    <row r="295" spans="5:6">
      <c r="E295" t="s">
        <v>526</v>
      </c>
      <c r="F295">
        <v>0</v>
      </c>
    </row>
    <row r="296" spans="5:6">
      <c r="E296" t="s">
        <v>527</v>
      </c>
      <c r="F296">
        <v>0</v>
      </c>
    </row>
    <row r="297" spans="5:6">
      <c r="E297" t="s">
        <v>528</v>
      </c>
      <c r="F297">
        <v>0</v>
      </c>
    </row>
    <row r="298" spans="5:6">
      <c r="E298" t="s">
        <v>529</v>
      </c>
      <c r="F298">
        <v>0</v>
      </c>
    </row>
    <row r="299" spans="5:6">
      <c r="E299" t="s">
        <v>530</v>
      </c>
      <c r="F299">
        <v>0</v>
      </c>
    </row>
    <row r="300" spans="5:6">
      <c r="E300" t="s">
        <v>531</v>
      </c>
      <c r="F300">
        <v>0</v>
      </c>
    </row>
    <row r="301" spans="5:6">
      <c r="E301" t="s">
        <v>532</v>
      </c>
      <c r="F301">
        <v>0</v>
      </c>
    </row>
    <row r="302" spans="5:6">
      <c r="E302" t="s">
        <v>533</v>
      </c>
      <c r="F302">
        <v>0</v>
      </c>
    </row>
    <row r="303" spans="5:6">
      <c r="E303" t="s">
        <v>534</v>
      </c>
      <c r="F303">
        <v>0</v>
      </c>
    </row>
    <row r="304" spans="5:6">
      <c r="E304" t="s">
        <v>535</v>
      </c>
      <c r="F304">
        <v>0</v>
      </c>
    </row>
    <row r="305" spans="5:6">
      <c r="E305" t="s">
        <v>536</v>
      </c>
      <c r="F305">
        <v>0</v>
      </c>
    </row>
    <row r="306" spans="5:6">
      <c r="E306" t="s">
        <v>537</v>
      </c>
      <c r="F306">
        <v>0</v>
      </c>
    </row>
    <row r="307" spans="5:6">
      <c r="E307" t="s">
        <v>538</v>
      </c>
      <c r="F307">
        <v>0</v>
      </c>
    </row>
    <row r="308" spans="5:6">
      <c r="E308" t="s">
        <v>539</v>
      </c>
      <c r="F308">
        <v>0</v>
      </c>
    </row>
    <row r="309" spans="5:6">
      <c r="E309" t="s">
        <v>540</v>
      </c>
      <c r="F309">
        <v>0</v>
      </c>
    </row>
    <row r="310" spans="5:6">
      <c r="E310" t="s">
        <v>541</v>
      </c>
      <c r="F310">
        <v>0</v>
      </c>
    </row>
    <row r="311" spans="5:6">
      <c r="E311" t="s">
        <v>542</v>
      </c>
      <c r="F311">
        <v>0</v>
      </c>
    </row>
    <row r="312" spans="5:6">
      <c r="E312" t="s">
        <v>543</v>
      </c>
      <c r="F312">
        <v>0</v>
      </c>
    </row>
    <row r="313" spans="5:6">
      <c r="E313" t="s">
        <v>544</v>
      </c>
      <c r="F313">
        <v>0</v>
      </c>
    </row>
    <row r="314" spans="5:6">
      <c r="E314" t="s">
        <v>545</v>
      </c>
      <c r="F314">
        <v>0</v>
      </c>
    </row>
    <row r="315" spans="5:6">
      <c r="E315" t="s">
        <v>546</v>
      </c>
      <c r="F315">
        <v>0</v>
      </c>
    </row>
    <row r="316" spans="5:6">
      <c r="E316" t="s">
        <v>547</v>
      </c>
      <c r="F316">
        <v>0</v>
      </c>
    </row>
    <row r="317" spans="5:6">
      <c r="E317" t="s">
        <v>548</v>
      </c>
      <c r="F317">
        <v>0</v>
      </c>
    </row>
    <row r="318" spans="5:6">
      <c r="E318" t="s">
        <v>549</v>
      </c>
      <c r="F318">
        <v>0</v>
      </c>
    </row>
    <row r="319" spans="5:6">
      <c r="E319" t="s">
        <v>550</v>
      </c>
      <c r="F319">
        <v>0</v>
      </c>
    </row>
    <row r="320" spans="5:6">
      <c r="E320" t="s">
        <v>551</v>
      </c>
      <c r="F320">
        <v>0</v>
      </c>
    </row>
    <row r="321" spans="5:6">
      <c r="E321" t="s">
        <v>552</v>
      </c>
      <c r="F321">
        <v>0</v>
      </c>
    </row>
    <row r="322" spans="5:6">
      <c r="E322" t="s">
        <v>553</v>
      </c>
      <c r="F322">
        <v>0</v>
      </c>
    </row>
    <row r="323" spans="5:6">
      <c r="E323" t="s">
        <v>554</v>
      </c>
      <c r="F323">
        <v>0</v>
      </c>
    </row>
    <row r="324" spans="5:6">
      <c r="E324" t="s">
        <v>555</v>
      </c>
      <c r="F324">
        <v>0</v>
      </c>
    </row>
    <row r="325" spans="5:6">
      <c r="E325" t="s">
        <v>556</v>
      </c>
      <c r="F325">
        <v>0</v>
      </c>
    </row>
    <row r="326" spans="5:6">
      <c r="E326" t="s">
        <v>557</v>
      </c>
      <c r="F326">
        <v>0</v>
      </c>
    </row>
    <row r="327" spans="5:6">
      <c r="E327" t="s">
        <v>558</v>
      </c>
      <c r="F327">
        <v>0</v>
      </c>
    </row>
    <row r="328" spans="5:6">
      <c r="E328" t="s">
        <v>559</v>
      </c>
      <c r="F328">
        <v>0</v>
      </c>
    </row>
    <row r="329" spans="5:6">
      <c r="E329" t="s">
        <v>560</v>
      </c>
      <c r="F329">
        <v>0</v>
      </c>
    </row>
    <row r="330" spans="5:6">
      <c r="E330" t="s">
        <v>561</v>
      </c>
      <c r="F330">
        <v>0</v>
      </c>
    </row>
    <row r="331" spans="5:6">
      <c r="E331" t="s">
        <v>562</v>
      </c>
      <c r="F331">
        <v>0</v>
      </c>
    </row>
    <row r="332" spans="5:6">
      <c r="E332" t="s">
        <v>563</v>
      </c>
      <c r="F332">
        <v>0</v>
      </c>
    </row>
    <row r="333" spans="5:6">
      <c r="E333" t="s">
        <v>564</v>
      </c>
      <c r="F333">
        <v>0</v>
      </c>
    </row>
    <row r="334" spans="5:6">
      <c r="E334" t="s">
        <v>565</v>
      </c>
      <c r="F334">
        <v>0</v>
      </c>
    </row>
    <row r="335" spans="5:6">
      <c r="E335" t="s">
        <v>566</v>
      </c>
      <c r="F335">
        <v>0</v>
      </c>
    </row>
    <row r="336" spans="5:6">
      <c r="E336" t="s">
        <v>567</v>
      </c>
      <c r="F336">
        <v>0</v>
      </c>
    </row>
    <row r="337" spans="5:6">
      <c r="E337" t="s">
        <v>568</v>
      </c>
      <c r="F337">
        <v>1</v>
      </c>
    </row>
    <row r="338" spans="5:6">
      <c r="E338" t="s">
        <v>569</v>
      </c>
      <c r="F338">
        <v>1</v>
      </c>
    </row>
    <row r="340" spans="5:6">
      <c r="E340" s="3" t="s">
        <v>570</v>
      </c>
      <c r="F340" s="3">
        <v>0</v>
      </c>
    </row>
    <row r="341" spans="5:6">
      <c r="E341" s="3" t="s">
        <v>571</v>
      </c>
      <c r="F341" s="3">
        <v>0</v>
      </c>
    </row>
    <row r="342" spans="5:6">
      <c r="E342" s="3" t="s">
        <v>572</v>
      </c>
      <c r="F342" s="3">
        <v>0</v>
      </c>
    </row>
    <row r="343" spans="5:6">
      <c r="E343" s="3" t="s">
        <v>573</v>
      </c>
      <c r="F343" s="3">
        <v>0</v>
      </c>
    </row>
    <row r="344" spans="5:6">
      <c r="E344" s="3" t="s">
        <v>574</v>
      </c>
      <c r="F344" s="3">
        <v>0</v>
      </c>
    </row>
    <row r="345" spans="5:6">
      <c r="E345" s="3" t="s">
        <v>575</v>
      </c>
      <c r="F345" s="3">
        <v>0</v>
      </c>
    </row>
    <row r="346" spans="5:6">
      <c r="E346" s="3" t="s">
        <v>576</v>
      </c>
      <c r="F346" s="3">
        <v>0</v>
      </c>
    </row>
    <row r="347" spans="5:6">
      <c r="E347" s="3" t="s">
        <v>577</v>
      </c>
      <c r="F347" s="3">
        <v>0</v>
      </c>
    </row>
    <row r="348" spans="5:6">
      <c r="E348" s="3" t="s">
        <v>578</v>
      </c>
      <c r="F348" s="3">
        <v>0</v>
      </c>
    </row>
    <row r="349" spans="5:6">
      <c r="E349" s="3" t="s">
        <v>579</v>
      </c>
      <c r="F349" s="3">
        <v>0</v>
      </c>
    </row>
    <row r="350" spans="5:6">
      <c r="E350" s="3" t="s">
        <v>580</v>
      </c>
      <c r="F350" s="3">
        <v>0</v>
      </c>
    </row>
    <row r="351" spans="5:6">
      <c r="E351" s="3" t="s">
        <v>581</v>
      </c>
      <c r="F351" s="3">
        <v>0</v>
      </c>
    </row>
    <row r="352" spans="5:6">
      <c r="E352" s="3" t="s">
        <v>582</v>
      </c>
      <c r="F352" s="3">
        <v>0</v>
      </c>
    </row>
    <row r="353" spans="5:6">
      <c r="E353" s="3" t="s">
        <v>583</v>
      </c>
      <c r="F353" s="3">
        <v>0</v>
      </c>
    </row>
    <row r="354" spans="5:6">
      <c r="E354" s="3" t="s">
        <v>584</v>
      </c>
      <c r="F354" s="3">
        <v>0</v>
      </c>
    </row>
    <row r="355" spans="5:6">
      <c r="E355" s="3" t="s">
        <v>585</v>
      </c>
      <c r="F355" s="3">
        <v>0</v>
      </c>
    </row>
    <row r="356" spans="5:6">
      <c r="E356" s="3" t="s">
        <v>586</v>
      </c>
      <c r="F356" s="3">
        <v>0</v>
      </c>
    </row>
    <row r="357" spans="5:6">
      <c r="E357" s="3" t="s">
        <v>587</v>
      </c>
      <c r="F357" s="3">
        <v>0</v>
      </c>
    </row>
    <row r="358" spans="5:6">
      <c r="E358" s="3" t="s">
        <v>588</v>
      </c>
      <c r="F358" s="3">
        <v>0</v>
      </c>
    </row>
    <row r="359" spans="5:6">
      <c r="E359" s="3" t="s">
        <v>589</v>
      </c>
      <c r="F359" s="3">
        <v>0</v>
      </c>
    </row>
    <row r="360" spans="5:6">
      <c r="E360" s="3" t="s">
        <v>590</v>
      </c>
      <c r="F360" s="3">
        <v>0</v>
      </c>
    </row>
    <row r="361" spans="5:6">
      <c r="E361" s="3" t="s">
        <v>591</v>
      </c>
      <c r="F361" s="3">
        <v>0</v>
      </c>
    </row>
    <row r="362" spans="5:6">
      <c r="E362" s="3" t="s">
        <v>592</v>
      </c>
      <c r="F362" s="3">
        <v>0</v>
      </c>
    </row>
    <row r="363" spans="5:6">
      <c r="E363" s="3" t="s">
        <v>593</v>
      </c>
      <c r="F363" s="3">
        <v>0</v>
      </c>
    </row>
    <row r="364" spans="5:6">
      <c r="E364" s="3" t="s">
        <v>594</v>
      </c>
      <c r="F364" s="3">
        <v>0</v>
      </c>
    </row>
    <row r="365" spans="5:6">
      <c r="E365" s="3" t="s">
        <v>595</v>
      </c>
      <c r="F365" s="3">
        <v>0</v>
      </c>
    </row>
    <row r="366" spans="5:6">
      <c r="E366" s="3" t="s">
        <v>596</v>
      </c>
      <c r="F366" s="3">
        <v>0</v>
      </c>
    </row>
    <row r="367" spans="5:6">
      <c r="E367" s="3" t="s">
        <v>597</v>
      </c>
      <c r="F367" s="3">
        <v>0</v>
      </c>
    </row>
    <row r="368" spans="5:6">
      <c r="E368" s="3" t="s">
        <v>598</v>
      </c>
      <c r="F368" s="3">
        <v>0</v>
      </c>
    </row>
    <row r="369" spans="5:6">
      <c r="E369" s="3" t="s">
        <v>599</v>
      </c>
      <c r="F369" s="3">
        <v>0</v>
      </c>
    </row>
    <row r="370" spans="5:6">
      <c r="E370" s="3" t="s">
        <v>600</v>
      </c>
      <c r="F370" s="3">
        <v>0</v>
      </c>
    </row>
    <row r="371" spans="5:6">
      <c r="E371" s="3" t="s">
        <v>601</v>
      </c>
      <c r="F371" s="3">
        <v>0</v>
      </c>
    </row>
    <row r="372" spans="5:6">
      <c r="E372" s="3" t="s">
        <v>602</v>
      </c>
      <c r="F372" s="3">
        <v>0</v>
      </c>
    </row>
    <row r="373" spans="5:6">
      <c r="E373" s="3" t="s">
        <v>603</v>
      </c>
      <c r="F373" s="3">
        <v>0</v>
      </c>
    </row>
    <row r="374" spans="5:6">
      <c r="E374" s="3" t="s">
        <v>604</v>
      </c>
      <c r="F374" s="3">
        <v>0</v>
      </c>
    </row>
    <row r="375" spans="5:6">
      <c r="E375" s="3" t="s">
        <v>605</v>
      </c>
      <c r="F375" s="3">
        <v>0</v>
      </c>
    </row>
    <row r="376" spans="5:6">
      <c r="E376" s="3" t="s">
        <v>606</v>
      </c>
      <c r="F376" s="3">
        <v>0</v>
      </c>
    </row>
    <row r="377" spans="5:6">
      <c r="E377" s="3" t="s">
        <v>607</v>
      </c>
      <c r="F377" s="3">
        <v>0</v>
      </c>
    </row>
    <row r="378" spans="5:6">
      <c r="E378" s="3" t="s">
        <v>608</v>
      </c>
      <c r="F378" s="3">
        <v>0</v>
      </c>
    </row>
    <row r="379" spans="5:6">
      <c r="E379" s="3" t="s">
        <v>609</v>
      </c>
      <c r="F379" s="3">
        <v>0</v>
      </c>
    </row>
    <row r="380" spans="5:6">
      <c r="E380" s="3" t="s">
        <v>610</v>
      </c>
      <c r="F380" s="3">
        <v>0</v>
      </c>
    </row>
    <row r="381" spans="5:6">
      <c r="E381" s="3" t="s">
        <v>611</v>
      </c>
      <c r="F381" s="3">
        <v>0</v>
      </c>
    </row>
    <row r="382" spans="5:6">
      <c r="E382" s="3" t="s">
        <v>612</v>
      </c>
      <c r="F382" s="3">
        <v>0</v>
      </c>
    </row>
    <row r="383" spans="5:6">
      <c r="E383" s="3" t="s">
        <v>613</v>
      </c>
      <c r="F383" s="3">
        <v>0</v>
      </c>
    </row>
    <row r="384" spans="5:6">
      <c r="E384" s="3" t="s">
        <v>614</v>
      </c>
      <c r="F384" s="3">
        <v>0</v>
      </c>
    </row>
    <row r="385" spans="5:6">
      <c r="E385" s="3" t="s">
        <v>615</v>
      </c>
      <c r="F385" s="3">
        <v>0</v>
      </c>
    </row>
    <row r="386" spans="5:6">
      <c r="E386" s="3" t="s">
        <v>616</v>
      </c>
      <c r="F386" s="3">
        <v>0</v>
      </c>
    </row>
    <row r="387" spans="5:6">
      <c r="E387" s="3" t="s">
        <v>617</v>
      </c>
      <c r="F387" s="3">
        <v>0</v>
      </c>
    </row>
    <row r="388" spans="5:6">
      <c r="E388" s="3" t="s">
        <v>618</v>
      </c>
      <c r="F388" s="3">
        <v>0</v>
      </c>
    </row>
    <row r="389" spans="5:6">
      <c r="E389" s="3" t="s">
        <v>619</v>
      </c>
      <c r="F389" s="3">
        <v>0</v>
      </c>
    </row>
    <row r="390" spans="5:6">
      <c r="E390" s="3" t="s">
        <v>620</v>
      </c>
      <c r="F390" s="3">
        <v>0</v>
      </c>
    </row>
    <row r="391" spans="5:6">
      <c r="E391" s="3" t="s">
        <v>621</v>
      </c>
      <c r="F391" s="3">
        <v>0</v>
      </c>
    </row>
    <row r="392" spans="5:6">
      <c r="E392" s="3" t="s">
        <v>622</v>
      </c>
      <c r="F392" s="3">
        <v>0</v>
      </c>
    </row>
    <row r="393" spans="5:6">
      <c r="E393" s="3" t="s">
        <v>623</v>
      </c>
      <c r="F393" s="3">
        <v>0</v>
      </c>
    </row>
    <row r="394" spans="5:6">
      <c r="E394" s="3" t="s">
        <v>624</v>
      </c>
      <c r="F394" s="3">
        <v>0</v>
      </c>
    </row>
    <row r="395" spans="5:6">
      <c r="E395" s="3" t="s">
        <v>625</v>
      </c>
      <c r="F395" s="3">
        <v>0</v>
      </c>
    </row>
    <row r="396" spans="5:6">
      <c r="E396" s="3" t="s">
        <v>626</v>
      </c>
      <c r="F396" s="3">
        <v>0</v>
      </c>
    </row>
    <row r="397" spans="5:6">
      <c r="E397" s="3" t="s">
        <v>627</v>
      </c>
      <c r="F397" s="3">
        <v>0</v>
      </c>
    </row>
    <row r="398" spans="5:6">
      <c r="E398" s="3" t="s">
        <v>628</v>
      </c>
      <c r="F398" s="3">
        <v>0</v>
      </c>
    </row>
    <row r="399" spans="5:6">
      <c r="E399" s="3" t="s">
        <v>629</v>
      </c>
      <c r="F399" s="3">
        <v>0</v>
      </c>
    </row>
    <row r="400" spans="5:6">
      <c r="E400" s="3" t="s">
        <v>630</v>
      </c>
      <c r="F400" s="3">
        <v>0</v>
      </c>
    </row>
    <row r="401" spans="5:6">
      <c r="E401" s="3" t="s">
        <v>631</v>
      </c>
      <c r="F401" s="3">
        <v>0</v>
      </c>
    </row>
    <row r="402" spans="5:6">
      <c r="E402" s="3" t="s">
        <v>632</v>
      </c>
      <c r="F402" s="3">
        <v>0</v>
      </c>
    </row>
    <row r="403" spans="5:6">
      <c r="E403" s="3" t="s">
        <v>633</v>
      </c>
      <c r="F403" s="3">
        <v>0</v>
      </c>
    </row>
    <row r="404" spans="5:6">
      <c r="E404" s="3" t="s">
        <v>634</v>
      </c>
      <c r="F404" s="3">
        <v>0</v>
      </c>
    </row>
    <row r="405" spans="5:6">
      <c r="E405" s="3" t="s">
        <v>635</v>
      </c>
      <c r="F405" s="3">
        <v>0</v>
      </c>
    </row>
    <row r="406" spans="5:6">
      <c r="E406" s="3" t="s">
        <v>636</v>
      </c>
      <c r="F406" s="3">
        <v>0</v>
      </c>
    </row>
    <row r="407" spans="5:6">
      <c r="E407" s="3" t="s">
        <v>637</v>
      </c>
      <c r="F407" s="3">
        <v>0</v>
      </c>
    </row>
    <row r="408" spans="5:6">
      <c r="E408" s="3" t="s">
        <v>638</v>
      </c>
      <c r="F408" s="3">
        <v>0</v>
      </c>
    </row>
    <row r="409" spans="5:6">
      <c r="E409" s="3" t="s">
        <v>639</v>
      </c>
      <c r="F409" s="3">
        <v>0</v>
      </c>
    </row>
    <row r="410" spans="5:6">
      <c r="E410" s="3" t="s">
        <v>640</v>
      </c>
      <c r="F410" s="3">
        <v>0</v>
      </c>
    </row>
    <row r="411" spans="5:6">
      <c r="E411" s="3" t="s">
        <v>641</v>
      </c>
      <c r="F411" s="3">
        <v>0</v>
      </c>
    </row>
    <row r="412" spans="5:6">
      <c r="E412" s="3" t="s">
        <v>642</v>
      </c>
      <c r="F412" s="3">
        <v>0</v>
      </c>
    </row>
    <row r="413" spans="5:6">
      <c r="E413" s="3" t="s">
        <v>643</v>
      </c>
      <c r="F413" s="3">
        <v>0</v>
      </c>
    </row>
    <row r="414" spans="5:6">
      <c r="E414" s="3" t="s">
        <v>644</v>
      </c>
      <c r="F414" s="3">
        <v>0</v>
      </c>
    </row>
    <row r="415" spans="5:6">
      <c r="E415" s="3" t="s">
        <v>645</v>
      </c>
      <c r="F415" s="3">
        <v>0</v>
      </c>
    </row>
    <row r="416" spans="5:6">
      <c r="E416" s="3" t="s">
        <v>646</v>
      </c>
      <c r="F416" s="3">
        <v>0</v>
      </c>
    </row>
    <row r="417" spans="5:6">
      <c r="E417" s="3" t="s">
        <v>647</v>
      </c>
      <c r="F417" s="3">
        <v>0</v>
      </c>
    </row>
    <row r="418" spans="5:6">
      <c r="E418" s="3" t="s">
        <v>648</v>
      </c>
      <c r="F418" s="3">
        <v>0</v>
      </c>
    </row>
    <row r="419" spans="5:6">
      <c r="E419" s="3" t="s">
        <v>649</v>
      </c>
      <c r="F419" s="3">
        <v>0</v>
      </c>
    </row>
    <row r="420" spans="5:6">
      <c r="E420" s="3" t="s">
        <v>650</v>
      </c>
      <c r="F420" s="3">
        <v>0</v>
      </c>
    </row>
    <row r="421" spans="5:6">
      <c r="E421" s="3" t="s">
        <v>651</v>
      </c>
      <c r="F421" s="3">
        <v>0</v>
      </c>
    </row>
    <row r="422" spans="5:6">
      <c r="E422" s="3" t="s">
        <v>652</v>
      </c>
      <c r="F422" s="3">
        <v>0</v>
      </c>
    </row>
    <row r="423" spans="5:6">
      <c r="E423" s="3" t="s">
        <v>653</v>
      </c>
      <c r="F423" s="3">
        <v>0</v>
      </c>
    </row>
    <row r="424" spans="5:6">
      <c r="E424" s="3" t="s">
        <v>654</v>
      </c>
      <c r="F424" s="3">
        <v>0</v>
      </c>
    </row>
    <row r="425" spans="5:6">
      <c r="E425" s="3" t="s">
        <v>655</v>
      </c>
      <c r="F425" s="3">
        <v>0</v>
      </c>
    </row>
    <row r="426" spans="5:6">
      <c r="E426" s="3" t="s">
        <v>656</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defaultColWidth="11.42578125" defaultRowHeight="15"/>
  <cols>
    <col min="1" max="1" width="125" customWidth="1"/>
  </cols>
  <sheetData>
    <row r="1" spans="1:1">
      <c r="A1" t="s">
        <v>223</v>
      </c>
    </row>
    <row r="2" spans="1:1">
      <c r="A2" t="s">
        <v>226</v>
      </c>
    </row>
    <row r="3" spans="1:1">
      <c r="A3" t="s">
        <v>230</v>
      </c>
    </row>
    <row r="4" spans="1:1">
      <c r="A4" t="s">
        <v>233</v>
      </c>
    </row>
    <row r="5" spans="1:1">
      <c r="A5" t="s">
        <v>234</v>
      </c>
    </row>
    <row r="6" spans="1:1">
      <c r="A6" t="s">
        <v>235</v>
      </c>
    </row>
    <row r="7" spans="1:1">
      <c r="A7" t="s">
        <v>237</v>
      </c>
    </row>
    <row r="8" spans="1:1">
      <c r="A8" t="s">
        <v>238</v>
      </c>
    </row>
    <row r="9" spans="1:1">
      <c r="A9" t="s">
        <v>239</v>
      </c>
    </row>
    <row r="10" spans="1:1">
      <c r="A10" t="s">
        <v>240</v>
      </c>
    </row>
    <row r="11" spans="1:1">
      <c r="A11" t="s">
        <v>241</v>
      </c>
    </row>
    <row r="12" spans="1:1">
      <c r="A12" t="s">
        <v>243</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657</v>
      </c>
    </row>
    <row r="21" spans="1:1">
      <c r="A21" t="s">
        <v>252</v>
      </c>
    </row>
    <row r="22" spans="1:1">
      <c r="A22" t="s">
        <v>253</v>
      </c>
    </row>
    <row r="23" spans="1:1">
      <c r="A23" t="s">
        <v>254</v>
      </c>
    </row>
    <row r="24" spans="1:1">
      <c r="A24" t="s">
        <v>255</v>
      </c>
    </row>
    <row r="25" spans="1:1">
      <c r="A25" t="s">
        <v>256</v>
      </c>
    </row>
    <row r="26" spans="1:1">
      <c r="A26" t="s">
        <v>257</v>
      </c>
    </row>
    <row r="27" spans="1:1">
      <c r="A27" t="s">
        <v>258</v>
      </c>
    </row>
    <row r="28" spans="1:1">
      <c r="A28" t="s">
        <v>259</v>
      </c>
    </row>
    <row r="29" spans="1:1">
      <c r="A29" t="s">
        <v>260</v>
      </c>
    </row>
    <row r="30" spans="1:1">
      <c r="A30" t="s">
        <v>261</v>
      </c>
    </row>
    <row r="31" spans="1:1">
      <c r="A31" t="s">
        <v>262</v>
      </c>
    </row>
    <row r="32" spans="1:1">
      <c r="A32" t="s">
        <v>263</v>
      </c>
    </row>
    <row r="33" spans="1:1">
      <c r="A33" t="s">
        <v>264</v>
      </c>
    </row>
    <row r="34" spans="1:1">
      <c r="A34" t="s">
        <v>265</v>
      </c>
    </row>
    <row r="35" spans="1:1">
      <c r="A35" t="s">
        <v>266</v>
      </c>
    </row>
    <row r="36" spans="1:1">
      <c r="A36" t="s">
        <v>267</v>
      </c>
    </row>
    <row r="37" spans="1:1">
      <c r="A37" t="s">
        <v>268</v>
      </c>
    </row>
    <row r="38" spans="1:1">
      <c r="A38" t="s">
        <v>269</v>
      </c>
    </row>
    <row r="39" spans="1:1">
      <c r="A39" t="s">
        <v>270</v>
      </c>
    </row>
    <row r="40" spans="1:1">
      <c r="A40" t="s">
        <v>271</v>
      </c>
    </row>
    <row r="41" spans="1:1">
      <c r="A41" t="s">
        <v>272</v>
      </c>
    </row>
    <row r="42" spans="1:1">
      <c r="A42" t="s">
        <v>273</v>
      </c>
    </row>
    <row r="43" spans="1:1">
      <c r="A43" t="s">
        <v>274</v>
      </c>
    </row>
    <row r="44" spans="1:1">
      <c r="A44" t="s">
        <v>275</v>
      </c>
    </row>
    <row r="45" spans="1:1">
      <c r="A45" t="s">
        <v>276</v>
      </c>
    </row>
    <row r="46" spans="1:1">
      <c r="A46" t="s">
        <v>277</v>
      </c>
    </row>
    <row r="47" spans="1:1">
      <c r="A47" t="s">
        <v>278</v>
      </c>
    </row>
    <row r="48" spans="1:1">
      <c r="A48" t="s">
        <v>279</v>
      </c>
    </row>
    <row r="49" spans="1:1">
      <c r="A49" t="s">
        <v>280</v>
      </c>
    </row>
    <row r="50" spans="1:1">
      <c r="A50" t="s">
        <v>281</v>
      </c>
    </row>
    <row r="51" spans="1:1">
      <c r="A51" t="s">
        <v>282</v>
      </c>
    </row>
    <row r="52" spans="1:1">
      <c r="A52" t="s">
        <v>283</v>
      </c>
    </row>
    <row r="53" spans="1:1">
      <c r="A53" t="s">
        <v>284</v>
      </c>
    </row>
    <row r="54" spans="1:1">
      <c r="A54" t="s">
        <v>285</v>
      </c>
    </row>
    <row r="55" spans="1:1">
      <c r="A55" t="s">
        <v>286</v>
      </c>
    </row>
    <row r="56" spans="1:1">
      <c r="A56" t="s">
        <v>287</v>
      </c>
    </row>
    <row r="57" spans="1:1">
      <c r="A57" t="s">
        <v>288</v>
      </c>
    </row>
    <row r="58" spans="1:1">
      <c r="A58" t="s">
        <v>289</v>
      </c>
    </row>
    <row r="59" spans="1:1">
      <c r="A59" t="s">
        <v>290</v>
      </c>
    </row>
    <row r="60" spans="1:1">
      <c r="A60" t="s">
        <v>291</v>
      </c>
    </row>
    <row r="61" spans="1:1">
      <c r="A61" t="s">
        <v>292</v>
      </c>
    </row>
    <row r="62" spans="1:1">
      <c r="A62" t="s">
        <v>293</v>
      </c>
    </row>
    <row r="63" spans="1:1">
      <c r="A63" t="s">
        <v>294</v>
      </c>
    </row>
    <row r="64" spans="1:1">
      <c r="A64" t="s">
        <v>295</v>
      </c>
    </row>
    <row r="65" spans="1:1">
      <c r="A65" t="s">
        <v>296</v>
      </c>
    </row>
    <row r="66" spans="1:1">
      <c r="A66" t="s">
        <v>297</v>
      </c>
    </row>
    <row r="67" spans="1:1">
      <c r="A67" t="s">
        <v>298</v>
      </c>
    </row>
    <row r="68" spans="1:1">
      <c r="A68" t="s">
        <v>299</v>
      </c>
    </row>
    <row r="69" spans="1:1">
      <c r="A69" t="s">
        <v>300</v>
      </c>
    </row>
    <row r="70" spans="1:1">
      <c r="A70" t="s">
        <v>301</v>
      </c>
    </row>
    <row r="71" spans="1:1">
      <c r="A71" t="s">
        <v>302</v>
      </c>
    </row>
    <row r="72" spans="1:1">
      <c r="A72" t="s">
        <v>303</v>
      </c>
    </row>
    <row r="73" spans="1:1">
      <c r="A73" t="s">
        <v>304</v>
      </c>
    </row>
    <row r="74" spans="1:1">
      <c r="A74" t="s">
        <v>305</v>
      </c>
    </row>
    <row r="75" spans="1:1">
      <c r="A75" t="s">
        <v>306</v>
      </c>
    </row>
    <row r="76" spans="1:1">
      <c r="A76" t="s">
        <v>307</v>
      </c>
    </row>
    <row r="77" spans="1:1">
      <c r="A77" t="s">
        <v>308</v>
      </c>
    </row>
    <row r="78" spans="1:1">
      <c r="A78" t="s">
        <v>309</v>
      </c>
    </row>
    <row r="79" spans="1:1">
      <c r="A79" t="s">
        <v>310</v>
      </c>
    </row>
    <row r="80" spans="1:1">
      <c r="A80" t="s">
        <v>311</v>
      </c>
    </row>
    <row r="81" spans="1:1">
      <c r="A81" t="s">
        <v>312</v>
      </c>
    </row>
    <row r="82" spans="1:1">
      <c r="A82" t="s">
        <v>313</v>
      </c>
    </row>
    <row r="83" spans="1:1">
      <c r="A83" t="s">
        <v>314</v>
      </c>
    </row>
    <row r="84" spans="1:1">
      <c r="A84" t="s">
        <v>315</v>
      </c>
    </row>
    <row r="85" spans="1:1">
      <c r="A85" t="s">
        <v>316</v>
      </c>
    </row>
    <row r="86" spans="1:1">
      <c r="A86" t="s">
        <v>317</v>
      </c>
    </row>
    <row r="87" spans="1:1">
      <c r="A87" t="s">
        <v>318</v>
      </c>
    </row>
    <row r="88" spans="1:1">
      <c r="A88" t="s">
        <v>319</v>
      </c>
    </row>
    <row r="89" spans="1:1">
      <c r="A89" t="s">
        <v>320</v>
      </c>
    </row>
    <row r="90" spans="1:1">
      <c r="A90" t="s">
        <v>321</v>
      </c>
    </row>
    <row r="91" spans="1:1">
      <c r="A91" t="s">
        <v>322</v>
      </c>
    </row>
    <row r="92" spans="1:1">
      <c r="A92" t="s">
        <v>323</v>
      </c>
    </row>
    <row r="93" spans="1:1">
      <c r="A93" t="s">
        <v>324</v>
      </c>
    </row>
    <row r="94" spans="1:1">
      <c r="A94" t="s">
        <v>325</v>
      </c>
    </row>
    <row r="95" spans="1:1">
      <c r="A95" t="s">
        <v>326</v>
      </c>
    </row>
    <row r="96" spans="1:1">
      <c r="A96" t="s">
        <v>327</v>
      </c>
    </row>
    <row r="97" spans="1:1">
      <c r="A97" t="s">
        <v>328</v>
      </c>
    </row>
    <row r="98" spans="1:1">
      <c r="A98" t="s">
        <v>329</v>
      </c>
    </row>
    <row r="99" spans="1:1">
      <c r="A99" t="s">
        <v>330</v>
      </c>
    </row>
    <row r="100" spans="1:1">
      <c r="A100" t="s">
        <v>331</v>
      </c>
    </row>
    <row r="101" spans="1:1">
      <c r="A101" t="s">
        <v>332</v>
      </c>
    </row>
    <row r="102" spans="1:1">
      <c r="A102" t="s">
        <v>333</v>
      </c>
    </row>
    <row r="103" spans="1:1">
      <c r="A103" t="s">
        <v>334</v>
      </c>
    </row>
    <row r="104" spans="1:1">
      <c r="A104" t="s">
        <v>335</v>
      </c>
    </row>
    <row r="105" spans="1:1">
      <c r="A105" t="s">
        <v>336</v>
      </c>
    </row>
    <row r="106" spans="1:1">
      <c r="A106" t="s">
        <v>337</v>
      </c>
    </row>
    <row r="107" spans="1:1">
      <c r="A107" t="s">
        <v>338</v>
      </c>
    </row>
    <row r="108" spans="1:1">
      <c r="A108" t="s">
        <v>339</v>
      </c>
    </row>
    <row r="109" spans="1:1">
      <c r="A109" t="s">
        <v>340</v>
      </c>
    </row>
    <row r="110" spans="1:1">
      <c r="A110" t="s">
        <v>341</v>
      </c>
    </row>
    <row r="111" spans="1:1">
      <c r="A111" t="s">
        <v>570</v>
      </c>
    </row>
    <row r="112" spans="1:1">
      <c r="A112" t="s">
        <v>571</v>
      </c>
    </row>
    <row r="113" spans="1:1">
      <c r="A113" t="s">
        <v>572</v>
      </c>
    </row>
    <row r="114" spans="1:1">
      <c r="A114" t="s">
        <v>573</v>
      </c>
    </row>
    <row r="115" spans="1:1">
      <c r="A115" t="s">
        <v>574</v>
      </c>
    </row>
    <row r="116" spans="1:1">
      <c r="A116" t="s">
        <v>575</v>
      </c>
    </row>
    <row r="117" spans="1:1">
      <c r="A117" t="s">
        <v>576</v>
      </c>
    </row>
    <row r="118" spans="1:1">
      <c r="A118" t="s">
        <v>577</v>
      </c>
    </row>
    <row r="119" spans="1:1">
      <c r="A119" t="s">
        <v>578</v>
      </c>
    </row>
    <row r="120" spans="1:1">
      <c r="A120" t="s">
        <v>579</v>
      </c>
    </row>
    <row r="121" spans="1:1">
      <c r="A121" t="s">
        <v>580</v>
      </c>
    </row>
    <row r="122" spans="1:1">
      <c r="A122" t="s">
        <v>581</v>
      </c>
    </row>
    <row r="123" spans="1:1">
      <c r="A123" t="s">
        <v>582</v>
      </c>
    </row>
    <row r="124" spans="1:1">
      <c r="A124" t="s">
        <v>583</v>
      </c>
    </row>
    <row r="125" spans="1:1">
      <c r="A125" t="s">
        <v>584</v>
      </c>
    </row>
    <row r="126" spans="1:1">
      <c r="A126" t="s">
        <v>585</v>
      </c>
    </row>
    <row r="127" spans="1:1">
      <c r="A127" t="s">
        <v>586</v>
      </c>
    </row>
    <row r="128" spans="1:1">
      <c r="A128" t="s">
        <v>587</v>
      </c>
    </row>
    <row r="129" spans="1:1">
      <c r="A129" t="s">
        <v>588</v>
      </c>
    </row>
    <row r="130" spans="1:1">
      <c r="A130" t="s">
        <v>589</v>
      </c>
    </row>
    <row r="131" spans="1:1">
      <c r="A131" t="s">
        <v>590</v>
      </c>
    </row>
    <row r="132" spans="1:1">
      <c r="A132" t="s">
        <v>591</v>
      </c>
    </row>
    <row r="133" spans="1:1">
      <c r="A133" t="s">
        <v>592</v>
      </c>
    </row>
    <row r="134" spans="1:1">
      <c r="A134" t="s">
        <v>593</v>
      </c>
    </row>
    <row r="135" spans="1:1">
      <c r="A135" t="s">
        <v>594</v>
      </c>
    </row>
    <row r="136" spans="1:1">
      <c r="A136" t="s">
        <v>595</v>
      </c>
    </row>
    <row r="137" spans="1:1">
      <c r="A137" t="s">
        <v>596</v>
      </c>
    </row>
    <row r="138" spans="1:1">
      <c r="A138" t="s">
        <v>597</v>
      </c>
    </row>
    <row r="139" spans="1:1">
      <c r="A139" t="s">
        <v>598</v>
      </c>
    </row>
    <row r="140" spans="1:1">
      <c r="A140" t="s">
        <v>599</v>
      </c>
    </row>
    <row r="141" spans="1:1">
      <c r="A141" t="s">
        <v>600</v>
      </c>
    </row>
    <row r="142" spans="1:1">
      <c r="A142" t="s">
        <v>601</v>
      </c>
    </row>
    <row r="143" spans="1:1">
      <c r="A143" t="s">
        <v>602</v>
      </c>
    </row>
    <row r="144" spans="1:1">
      <c r="A144" t="s">
        <v>603</v>
      </c>
    </row>
    <row r="145" spans="1:1">
      <c r="A145" t="s">
        <v>604</v>
      </c>
    </row>
    <row r="146" spans="1:1">
      <c r="A146" t="s">
        <v>605</v>
      </c>
    </row>
    <row r="147" spans="1:1">
      <c r="A147" t="s">
        <v>606</v>
      </c>
    </row>
    <row r="148" spans="1:1">
      <c r="A148" t="s">
        <v>607</v>
      </c>
    </row>
    <row r="149" spans="1:1">
      <c r="A149" t="s">
        <v>608</v>
      </c>
    </row>
    <row r="150" spans="1:1">
      <c r="A150" t="s">
        <v>342</v>
      </c>
    </row>
    <row r="151" spans="1:1">
      <c r="A151" t="s">
        <v>343</v>
      </c>
    </row>
    <row r="152" spans="1:1">
      <c r="A152" t="s">
        <v>344</v>
      </c>
    </row>
    <row r="153" spans="1:1">
      <c r="A153" t="s">
        <v>609</v>
      </c>
    </row>
    <row r="154" spans="1:1">
      <c r="A154" t="s">
        <v>610</v>
      </c>
    </row>
    <row r="155" spans="1:1">
      <c r="A155" t="s">
        <v>611</v>
      </c>
    </row>
    <row r="156" spans="1:1">
      <c r="A156" t="s">
        <v>612</v>
      </c>
    </row>
    <row r="157" spans="1:1">
      <c r="A157" t="s">
        <v>613</v>
      </c>
    </row>
    <row r="158" spans="1:1">
      <c r="A158" t="s">
        <v>614</v>
      </c>
    </row>
    <row r="159" spans="1:1">
      <c r="A159" t="s">
        <v>615</v>
      </c>
    </row>
    <row r="160" spans="1:1">
      <c r="A160" t="s">
        <v>616</v>
      </c>
    </row>
    <row r="161" spans="1:1">
      <c r="A161" t="s">
        <v>617</v>
      </c>
    </row>
    <row r="162" spans="1:1">
      <c r="A162" t="s">
        <v>618</v>
      </c>
    </row>
    <row r="163" spans="1:1">
      <c r="A163" t="s">
        <v>619</v>
      </c>
    </row>
    <row r="164" spans="1:1">
      <c r="A164" t="s">
        <v>620</v>
      </c>
    </row>
    <row r="165" spans="1:1">
      <c r="A165" t="s">
        <v>621</v>
      </c>
    </row>
    <row r="166" spans="1:1">
      <c r="A166" t="s">
        <v>622</v>
      </c>
    </row>
    <row r="167" spans="1:1">
      <c r="A167" t="s">
        <v>623</v>
      </c>
    </row>
    <row r="168" spans="1:1">
      <c r="A168" t="s">
        <v>624</v>
      </c>
    </row>
    <row r="169" spans="1:1">
      <c r="A169" t="s">
        <v>625</v>
      </c>
    </row>
    <row r="170" spans="1:1">
      <c r="A170" t="s">
        <v>626</v>
      </c>
    </row>
    <row r="171" spans="1:1">
      <c r="A171" t="s">
        <v>627</v>
      </c>
    </row>
    <row r="172" spans="1:1">
      <c r="A172" t="s">
        <v>628</v>
      </c>
    </row>
    <row r="173" spans="1:1">
      <c r="A173" t="s">
        <v>629</v>
      </c>
    </row>
    <row r="174" spans="1:1">
      <c r="A174" t="s">
        <v>630</v>
      </c>
    </row>
    <row r="175" spans="1:1">
      <c r="A175" t="s">
        <v>345</v>
      </c>
    </row>
    <row r="176" spans="1:1">
      <c r="A176" t="s">
        <v>346</v>
      </c>
    </row>
    <row r="177" spans="1:1">
      <c r="A177" t="s">
        <v>347</v>
      </c>
    </row>
    <row r="178" spans="1:1">
      <c r="A178" t="s">
        <v>348</v>
      </c>
    </row>
    <row r="179" spans="1:1">
      <c r="A179" t="s">
        <v>349</v>
      </c>
    </row>
    <row r="180" spans="1:1">
      <c r="A180" t="s">
        <v>350</v>
      </c>
    </row>
    <row r="181" spans="1:1">
      <c r="A181" t="s">
        <v>351</v>
      </c>
    </row>
    <row r="182" spans="1:1">
      <c r="A182" t="s">
        <v>352</v>
      </c>
    </row>
    <row r="183" spans="1:1">
      <c r="A183" t="s">
        <v>353</v>
      </c>
    </row>
    <row r="184" spans="1:1">
      <c r="A184" t="s">
        <v>354</v>
      </c>
    </row>
    <row r="185" spans="1:1">
      <c r="A185" t="s">
        <v>355</v>
      </c>
    </row>
    <row r="186" spans="1:1">
      <c r="A186" t="s">
        <v>356</v>
      </c>
    </row>
    <row r="187" spans="1:1">
      <c r="A187" t="s">
        <v>357</v>
      </c>
    </row>
    <row r="188" spans="1:1">
      <c r="A188" t="s">
        <v>358</v>
      </c>
    </row>
    <row r="189" spans="1:1">
      <c r="A189" t="s">
        <v>359</v>
      </c>
    </row>
    <row r="190" spans="1:1">
      <c r="A190" t="s">
        <v>360</v>
      </c>
    </row>
    <row r="191" spans="1:1">
      <c r="A191" t="s">
        <v>361</v>
      </c>
    </row>
    <row r="192" spans="1:1">
      <c r="A192" t="s">
        <v>362</v>
      </c>
    </row>
    <row r="193" spans="1:1">
      <c r="A193" t="s">
        <v>363</v>
      </c>
    </row>
    <row r="194" spans="1:1">
      <c r="A194" t="s">
        <v>364</v>
      </c>
    </row>
    <row r="195" spans="1:1">
      <c r="A195" t="s">
        <v>365</v>
      </c>
    </row>
    <row r="196" spans="1:1">
      <c r="A196" t="s">
        <v>366</v>
      </c>
    </row>
    <row r="197" spans="1:1">
      <c r="A197" t="s">
        <v>367</v>
      </c>
    </row>
    <row r="198" spans="1:1">
      <c r="A198" t="s">
        <v>368</v>
      </c>
    </row>
    <row r="199" spans="1:1">
      <c r="A199" t="s">
        <v>369</v>
      </c>
    </row>
    <row r="200" spans="1:1">
      <c r="A200" t="s">
        <v>370</v>
      </c>
    </row>
    <row r="201" spans="1:1">
      <c r="A201" t="s">
        <v>371</v>
      </c>
    </row>
    <row r="202" spans="1:1">
      <c r="A202" t="s">
        <v>372</v>
      </c>
    </row>
    <row r="203" spans="1:1">
      <c r="A203" t="s">
        <v>373</v>
      </c>
    </row>
    <row r="204" spans="1:1">
      <c r="A204" t="s">
        <v>374</v>
      </c>
    </row>
    <row r="205" spans="1:1">
      <c r="A205" t="s">
        <v>375</v>
      </c>
    </row>
    <row r="206" spans="1:1">
      <c r="A206" t="s">
        <v>376</v>
      </c>
    </row>
    <row r="207" spans="1:1">
      <c r="A207" t="s">
        <v>377</v>
      </c>
    </row>
    <row r="208" spans="1:1">
      <c r="A208" t="s">
        <v>378</v>
      </c>
    </row>
    <row r="209" spans="1:1">
      <c r="A209" t="s">
        <v>379</v>
      </c>
    </row>
    <row r="210" spans="1:1">
      <c r="A210" t="s">
        <v>380</v>
      </c>
    </row>
    <row r="211" spans="1:1">
      <c r="A211" t="s">
        <v>381</v>
      </c>
    </row>
    <row r="212" spans="1:1">
      <c r="A212" t="s">
        <v>382</v>
      </c>
    </row>
    <row r="213" spans="1:1">
      <c r="A213" t="s">
        <v>383</v>
      </c>
    </row>
    <row r="214" spans="1:1">
      <c r="A214" t="s">
        <v>384</v>
      </c>
    </row>
    <row r="215" spans="1:1">
      <c r="A215" t="s">
        <v>385</v>
      </c>
    </row>
    <row r="216" spans="1:1">
      <c r="A216" t="s">
        <v>386</v>
      </c>
    </row>
    <row r="217" spans="1:1">
      <c r="A217" t="s">
        <v>387</v>
      </c>
    </row>
    <row r="218" spans="1:1">
      <c r="A218" t="s">
        <v>388</v>
      </c>
    </row>
    <row r="219" spans="1:1">
      <c r="A219" t="s">
        <v>389</v>
      </c>
    </row>
    <row r="220" spans="1:1">
      <c r="A220" t="s">
        <v>390</v>
      </c>
    </row>
    <row r="221" spans="1:1">
      <c r="A221" t="s">
        <v>391</v>
      </c>
    </row>
    <row r="222" spans="1:1">
      <c r="A222" t="s">
        <v>392</v>
      </c>
    </row>
    <row r="223" spans="1:1">
      <c r="A223" t="s">
        <v>393</v>
      </c>
    </row>
    <row r="224" spans="1:1">
      <c r="A224" t="s">
        <v>394</v>
      </c>
    </row>
    <row r="225" spans="1:1">
      <c r="A225" t="s">
        <v>395</v>
      </c>
    </row>
    <row r="226" spans="1:1">
      <c r="A226" t="s">
        <v>396</v>
      </c>
    </row>
    <row r="227" spans="1:1">
      <c r="A227" t="s">
        <v>397</v>
      </c>
    </row>
    <row r="228" spans="1:1">
      <c r="A228" t="s">
        <v>398</v>
      </c>
    </row>
    <row r="229" spans="1:1">
      <c r="A229" t="s">
        <v>399</v>
      </c>
    </row>
    <row r="230" spans="1:1">
      <c r="A230" t="s">
        <v>400</v>
      </c>
    </row>
    <row r="231" spans="1:1">
      <c r="A231" t="s">
        <v>401</v>
      </c>
    </row>
    <row r="232" spans="1:1">
      <c r="A232" t="s">
        <v>402</v>
      </c>
    </row>
    <row r="233" spans="1:1">
      <c r="A233" t="s">
        <v>403</v>
      </c>
    </row>
    <row r="234" spans="1:1">
      <c r="A234" t="s">
        <v>404</v>
      </c>
    </row>
    <row r="235" spans="1:1">
      <c r="A235" t="s">
        <v>405</v>
      </c>
    </row>
    <row r="236" spans="1:1">
      <c r="A236" t="s">
        <v>406</v>
      </c>
    </row>
    <row r="237" spans="1:1">
      <c r="A237" t="s">
        <v>407</v>
      </c>
    </row>
    <row r="238" spans="1:1">
      <c r="A238" t="s">
        <v>408</v>
      </c>
    </row>
    <row r="239" spans="1:1">
      <c r="A239" t="s">
        <v>409</v>
      </c>
    </row>
    <row r="240" spans="1:1">
      <c r="A240" t="s">
        <v>410</v>
      </c>
    </row>
    <row r="241" spans="1:1">
      <c r="A241" t="s">
        <v>411</v>
      </c>
    </row>
    <row r="242" spans="1:1">
      <c r="A242" t="s">
        <v>412</v>
      </c>
    </row>
    <row r="243" spans="1:1">
      <c r="A243" t="s">
        <v>413</v>
      </c>
    </row>
    <row r="244" spans="1:1">
      <c r="A244" t="s">
        <v>414</v>
      </c>
    </row>
    <row r="245" spans="1:1">
      <c r="A245" t="s">
        <v>415</v>
      </c>
    </row>
    <row r="246" spans="1:1">
      <c r="A246" t="s">
        <v>416</v>
      </c>
    </row>
    <row r="247" spans="1:1">
      <c r="A247" t="s">
        <v>417</v>
      </c>
    </row>
    <row r="248" spans="1:1">
      <c r="A248" t="s">
        <v>418</v>
      </c>
    </row>
    <row r="249" spans="1:1">
      <c r="A249" t="s">
        <v>419</v>
      </c>
    </row>
    <row r="250" spans="1:1">
      <c r="A250" t="s">
        <v>420</v>
      </c>
    </row>
    <row r="251" spans="1:1">
      <c r="A251" t="s">
        <v>421</v>
      </c>
    </row>
    <row r="252" spans="1:1">
      <c r="A252" t="s">
        <v>422</v>
      </c>
    </row>
    <row r="253" spans="1:1">
      <c r="A253" t="s">
        <v>423</v>
      </c>
    </row>
    <row r="254" spans="1:1">
      <c r="A254" t="s">
        <v>424</v>
      </c>
    </row>
    <row r="255" spans="1:1">
      <c r="A255" t="s">
        <v>425</v>
      </c>
    </row>
    <row r="256" spans="1:1">
      <c r="A256" t="s">
        <v>426</v>
      </c>
    </row>
    <row r="257" spans="1:1">
      <c r="A257" t="s">
        <v>427</v>
      </c>
    </row>
    <row r="258" spans="1:1">
      <c r="A258" t="s">
        <v>428</v>
      </c>
    </row>
    <row r="259" spans="1:1">
      <c r="A259" t="s">
        <v>429</v>
      </c>
    </row>
    <row r="260" spans="1:1">
      <c r="A260" t="s">
        <v>430</v>
      </c>
    </row>
    <row r="261" spans="1:1">
      <c r="A261" t="s">
        <v>431</v>
      </c>
    </row>
    <row r="262" spans="1:1">
      <c r="A262" t="s">
        <v>432</v>
      </c>
    </row>
    <row r="263" spans="1:1">
      <c r="A263" t="s">
        <v>115</v>
      </c>
    </row>
    <row r="264" spans="1:1">
      <c r="A264" t="s">
        <v>433</v>
      </c>
    </row>
    <row r="265" spans="1:1">
      <c r="A265" t="s">
        <v>434</v>
      </c>
    </row>
    <row r="266" spans="1:1">
      <c r="A266" t="s">
        <v>435</v>
      </c>
    </row>
    <row r="267" spans="1:1">
      <c r="A267" t="s">
        <v>436</v>
      </c>
    </row>
    <row r="268" spans="1:1">
      <c r="A268" t="s">
        <v>437</v>
      </c>
    </row>
    <row r="269" spans="1:1">
      <c r="A269" t="s">
        <v>438</v>
      </c>
    </row>
    <row r="270" spans="1:1">
      <c r="A270" t="s">
        <v>439</v>
      </c>
    </row>
    <row r="271" spans="1:1">
      <c r="A271" t="s">
        <v>440</v>
      </c>
    </row>
    <row r="272" spans="1:1">
      <c r="A272" t="s">
        <v>441</v>
      </c>
    </row>
    <row r="273" spans="1:1">
      <c r="A273" t="s">
        <v>442</v>
      </c>
    </row>
    <row r="274" spans="1:1">
      <c r="A274" t="s">
        <v>443</v>
      </c>
    </row>
    <row r="275" spans="1:1">
      <c r="A275" t="s">
        <v>444</v>
      </c>
    </row>
    <row r="276" spans="1:1">
      <c r="A276" t="s">
        <v>445</v>
      </c>
    </row>
    <row r="277" spans="1:1">
      <c r="A277" t="s">
        <v>446</v>
      </c>
    </row>
    <row r="278" spans="1:1">
      <c r="A278" t="s">
        <v>447</v>
      </c>
    </row>
    <row r="279" spans="1:1">
      <c r="A279" t="s">
        <v>448</v>
      </c>
    </row>
    <row r="280" spans="1:1">
      <c r="A280" t="s">
        <v>449</v>
      </c>
    </row>
    <row r="281" spans="1:1">
      <c r="A281" t="s">
        <v>450</v>
      </c>
    </row>
    <row r="282" spans="1:1">
      <c r="A282" t="s">
        <v>451</v>
      </c>
    </row>
    <row r="283" spans="1:1">
      <c r="A283" t="s">
        <v>452</v>
      </c>
    </row>
    <row r="284" spans="1:1">
      <c r="A284" t="s">
        <v>453</v>
      </c>
    </row>
    <row r="285" spans="1:1">
      <c r="A285" t="s">
        <v>454</v>
      </c>
    </row>
    <row r="286" spans="1:1">
      <c r="A286" t="s">
        <v>455</v>
      </c>
    </row>
    <row r="287" spans="1:1">
      <c r="A287" t="s">
        <v>456</v>
      </c>
    </row>
    <row r="288" spans="1:1">
      <c r="A288" t="s">
        <v>457</v>
      </c>
    </row>
    <row r="289" spans="1:1">
      <c r="A289" t="s">
        <v>458</v>
      </c>
    </row>
    <row r="290" spans="1:1">
      <c r="A290" t="s">
        <v>459</v>
      </c>
    </row>
    <row r="291" spans="1:1">
      <c r="A291" t="s">
        <v>460</v>
      </c>
    </row>
    <row r="292" spans="1:1">
      <c r="A292" t="s">
        <v>461</v>
      </c>
    </row>
    <row r="293" spans="1:1">
      <c r="A293" t="s">
        <v>462</v>
      </c>
    </row>
    <row r="294" spans="1:1">
      <c r="A294" t="s">
        <v>463</v>
      </c>
    </row>
    <row r="295" spans="1:1">
      <c r="A295" t="s">
        <v>464</v>
      </c>
    </row>
    <row r="296" spans="1:1">
      <c r="A296" t="s">
        <v>465</v>
      </c>
    </row>
    <row r="297" spans="1:1">
      <c r="A297" t="s">
        <v>466</v>
      </c>
    </row>
    <row r="298" spans="1:1">
      <c r="A298" t="s">
        <v>467</v>
      </c>
    </row>
    <row r="299" spans="1:1">
      <c r="A299" t="s">
        <v>468</v>
      </c>
    </row>
    <row r="300" spans="1:1">
      <c r="A300" t="s">
        <v>469</v>
      </c>
    </row>
    <row r="301" spans="1:1">
      <c r="A301" t="s">
        <v>470</v>
      </c>
    </row>
    <row r="302" spans="1:1">
      <c r="A302" t="s">
        <v>471</v>
      </c>
    </row>
    <row r="303" spans="1:1">
      <c r="A303" t="s">
        <v>472</v>
      </c>
    </row>
    <row r="304" spans="1:1">
      <c r="A304" t="s">
        <v>473</v>
      </c>
    </row>
    <row r="305" spans="1:1">
      <c r="A305" t="s">
        <v>474</v>
      </c>
    </row>
    <row r="306" spans="1:1">
      <c r="A306" t="s">
        <v>475</v>
      </c>
    </row>
    <row r="307" spans="1:1">
      <c r="A307" t="s">
        <v>476</v>
      </c>
    </row>
    <row r="308" spans="1:1">
      <c r="A308" t="s">
        <v>477</v>
      </c>
    </row>
    <row r="309" spans="1:1">
      <c r="A309" t="s">
        <v>478</v>
      </c>
    </row>
    <row r="310" spans="1:1">
      <c r="A310" t="s">
        <v>479</v>
      </c>
    </row>
    <row r="311" spans="1:1">
      <c r="A311" t="s">
        <v>480</v>
      </c>
    </row>
    <row r="312" spans="1:1">
      <c r="A312" t="s">
        <v>481</v>
      </c>
    </row>
    <row r="313" spans="1:1">
      <c r="A313" t="s">
        <v>482</v>
      </c>
    </row>
    <row r="314" spans="1:1">
      <c r="A314" t="s">
        <v>483</v>
      </c>
    </row>
    <row r="315" spans="1:1">
      <c r="A315" t="s">
        <v>484</v>
      </c>
    </row>
    <row r="316" spans="1:1">
      <c r="A316" t="s">
        <v>485</v>
      </c>
    </row>
    <row r="317" spans="1:1">
      <c r="A317" t="s">
        <v>486</v>
      </c>
    </row>
    <row r="318" spans="1:1">
      <c r="A318" t="s">
        <v>487</v>
      </c>
    </row>
    <row r="319" spans="1:1">
      <c r="A319" t="s">
        <v>488</v>
      </c>
    </row>
    <row r="320" spans="1:1">
      <c r="A320" t="s">
        <v>489</v>
      </c>
    </row>
    <row r="321" spans="1:1">
      <c r="A321" t="s">
        <v>490</v>
      </c>
    </row>
    <row r="322" spans="1:1">
      <c r="A322" t="s">
        <v>491</v>
      </c>
    </row>
    <row r="323" spans="1:1">
      <c r="A323" t="s">
        <v>492</v>
      </c>
    </row>
    <row r="324" spans="1:1">
      <c r="A324" t="s">
        <v>493</v>
      </c>
    </row>
    <row r="325" spans="1:1">
      <c r="A325" t="s">
        <v>494</v>
      </c>
    </row>
    <row r="326" spans="1:1">
      <c r="A326" t="s">
        <v>495</v>
      </c>
    </row>
    <row r="327" spans="1:1">
      <c r="A327" t="s">
        <v>496</v>
      </c>
    </row>
    <row r="328" spans="1:1">
      <c r="A328" t="s">
        <v>497</v>
      </c>
    </row>
    <row r="329" spans="1:1">
      <c r="A329" t="s">
        <v>498</v>
      </c>
    </row>
    <row r="330" spans="1:1">
      <c r="A330" t="s">
        <v>499</v>
      </c>
    </row>
    <row r="331" spans="1:1">
      <c r="A331" t="s">
        <v>500</v>
      </c>
    </row>
    <row r="332" spans="1:1">
      <c r="A332" t="s">
        <v>631</v>
      </c>
    </row>
    <row r="333" spans="1:1">
      <c r="A333" t="s">
        <v>632</v>
      </c>
    </row>
    <row r="334" spans="1:1">
      <c r="A334" t="s">
        <v>633</v>
      </c>
    </row>
    <row r="335" spans="1:1">
      <c r="A335" t="s">
        <v>634</v>
      </c>
    </row>
    <row r="336" spans="1:1">
      <c r="A336" t="s">
        <v>635</v>
      </c>
    </row>
    <row r="337" spans="1:1">
      <c r="A337" t="s">
        <v>636</v>
      </c>
    </row>
    <row r="338" spans="1:1">
      <c r="A338" t="s">
        <v>637</v>
      </c>
    </row>
    <row r="339" spans="1:1">
      <c r="A339" t="s">
        <v>638</v>
      </c>
    </row>
    <row r="340" spans="1:1">
      <c r="A340" t="s">
        <v>639</v>
      </c>
    </row>
    <row r="341" spans="1:1">
      <c r="A341" t="s">
        <v>640</v>
      </c>
    </row>
    <row r="342" spans="1:1">
      <c r="A342" t="s">
        <v>641</v>
      </c>
    </row>
    <row r="343" spans="1:1">
      <c r="A343" t="s">
        <v>642</v>
      </c>
    </row>
    <row r="344" spans="1:1">
      <c r="A344" t="s">
        <v>643</v>
      </c>
    </row>
    <row r="345" spans="1:1">
      <c r="A345" t="s">
        <v>644</v>
      </c>
    </row>
    <row r="346" spans="1:1">
      <c r="A346" t="s">
        <v>645</v>
      </c>
    </row>
    <row r="347" spans="1:1">
      <c r="A347" t="s">
        <v>646</v>
      </c>
    </row>
    <row r="348" spans="1:1">
      <c r="A348" t="s">
        <v>647</v>
      </c>
    </row>
    <row r="349" spans="1:1">
      <c r="A349" t="s">
        <v>648</v>
      </c>
    </row>
    <row r="350" spans="1:1">
      <c r="A350" t="s">
        <v>649</v>
      </c>
    </row>
    <row r="351" spans="1:1">
      <c r="A351" t="s">
        <v>650</v>
      </c>
    </row>
    <row r="352" spans="1:1">
      <c r="A352" t="s">
        <v>651</v>
      </c>
    </row>
    <row r="353" spans="1:1">
      <c r="A353" t="s">
        <v>652</v>
      </c>
    </row>
    <row r="354" spans="1:1">
      <c r="A354" t="s">
        <v>653</v>
      </c>
    </row>
    <row r="355" spans="1:1">
      <c r="A355" t="s">
        <v>654</v>
      </c>
    </row>
    <row r="356" spans="1:1">
      <c r="A356" t="s">
        <v>655</v>
      </c>
    </row>
    <row r="357" spans="1:1">
      <c r="A357" t="s">
        <v>656</v>
      </c>
    </row>
    <row r="358" spans="1:1">
      <c r="A358" t="s">
        <v>501</v>
      </c>
    </row>
    <row r="359" spans="1:1">
      <c r="A359" t="s">
        <v>502</v>
      </c>
    </row>
    <row r="360" spans="1:1">
      <c r="A360" t="s">
        <v>503</v>
      </c>
    </row>
    <row r="361" spans="1:1">
      <c r="A361" t="s">
        <v>504</v>
      </c>
    </row>
    <row r="362" spans="1:1">
      <c r="A362" t="s">
        <v>505</v>
      </c>
    </row>
    <row r="363" spans="1:1">
      <c r="A363" t="s">
        <v>506</v>
      </c>
    </row>
    <row r="364" spans="1:1">
      <c r="A364" t="s">
        <v>507</v>
      </c>
    </row>
    <row r="365" spans="1:1">
      <c r="A365" t="s">
        <v>508</v>
      </c>
    </row>
    <row r="366" spans="1:1">
      <c r="A366" t="s">
        <v>509</v>
      </c>
    </row>
    <row r="367" spans="1:1">
      <c r="A367" t="s">
        <v>510</v>
      </c>
    </row>
    <row r="368" spans="1:1">
      <c r="A368" t="s">
        <v>511</v>
      </c>
    </row>
    <row r="369" spans="1:1">
      <c r="A369" t="s">
        <v>512</v>
      </c>
    </row>
    <row r="370" spans="1:1">
      <c r="A370" t="s">
        <v>513</v>
      </c>
    </row>
    <row r="371" spans="1:1">
      <c r="A371" t="s">
        <v>514</v>
      </c>
    </row>
    <row r="372" spans="1:1">
      <c r="A372" t="s">
        <v>515</v>
      </c>
    </row>
    <row r="373" spans="1:1">
      <c r="A373" t="s">
        <v>516</v>
      </c>
    </row>
    <row r="374" spans="1:1">
      <c r="A374" t="s">
        <v>517</v>
      </c>
    </row>
    <row r="375" spans="1:1">
      <c r="A375" t="s">
        <v>518</v>
      </c>
    </row>
    <row r="376" spans="1:1">
      <c r="A376" t="s">
        <v>519</v>
      </c>
    </row>
    <row r="377" spans="1:1">
      <c r="A377" t="s">
        <v>520</v>
      </c>
    </row>
    <row r="378" spans="1:1">
      <c r="A378" t="s">
        <v>521</v>
      </c>
    </row>
    <row r="379" spans="1:1">
      <c r="A379" t="s">
        <v>522</v>
      </c>
    </row>
    <row r="380" spans="1:1">
      <c r="A380" t="s">
        <v>523</v>
      </c>
    </row>
    <row r="381" spans="1:1">
      <c r="A381" t="s">
        <v>524</v>
      </c>
    </row>
    <row r="382" spans="1:1">
      <c r="A382" t="s">
        <v>525</v>
      </c>
    </row>
    <row r="383" spans="1:1">
      <c r="A383" t="s">
        <v>526</v>
      </c>
    </row>
    <row r="384" spans="1:1">
      <c r="A384" t="s">
        <v>527</v>
      </c>
    </row>
    <row r="385" spans="1:1">
      <c r="A385" t="s">
        <v>528</v>
      </c>
    </row>
    <row r="386" spans="1:1">
      <c r="A386" t="s">
        <v>529</v>
      </c>
    </row>
    <row r="387" spans="1:1">
      <c r="A387" t="s">
        <v>530</v>
      </c>
    </row>
    <row r="388" spans="1:1">
      <c r="A388" t="s">
        <v>531</v>
      </c>
    </row>
    <row r="389" spans="1:1">
      <c r="A389" t="s">
        <v>532</v>
      </c>
    </row>
    <row r="390" spans="1:1">
      <c r="A390" t="s">
        <v>533</v>
      </c>
    </row>
    <row r="391" spans="1:1">
      <c r="A391" t="s">
        <v>534</v>
      </c>
    </row>
    <row r="392" spans="1:1">
      <c r="A392" t="s">
        <v>535</v>
      </c>
    </row>
    <row r="393" spans="1:1">
      <c r="A393" t="s">
        <v>536</v>
      </c>
    </row>
    <row r="394" spans="1:1">
      <c r="A394" t="s">
        <v>537</v>
      </c>
    </row>
    <row r="395" spans="1:1">
      <c r="A395" t="s">
        <v>538</v>
      </c>
    </row>
    <row r="396" spans="1:1">
      <c r="A396" t="s">
        <v>539</v>
      </c>
    </row>
    <row r="397" spans="1:1">
      <c r="A397" t="s">
        <v>540</v>
      </c>
    </row>
    <row r="398" spans="1:1">
      <c r="A398" t="s">
        <v>541</v>
      </c>
    </row>
    <row r="399" spans="1:1">
      <c r="A399" t="s">
        <v>542</v>
      </c>
    </row>
    <row r="400" spans="1:1">
      <c r="A400" t="s">
        <v>543</v>
      </c>
    </row>
    <row r="401" spans="1:1">
      <c r="A401" t="s">
        <v>544</v>
      </c>
    </row>
    <row r="402" spans="1:1">
      <c r="A402" t="s">
        <v>545</v>
      </c>
    </row>
    <row r="403" spans="1:1">
      <c r="A403" t="s">
        <v>546</v>
      </c>
    </row>
    <row r="404" spans="1:1">
      <c r="A404" t="s">
        <v>547</v>
      </c>
    </row>
    <row r="405" spans="1:1">
      <c r="A405" t="s">
        <v>548</v>
      </c>
    </row>
    <row r="406" spans="1:1">
      <c r="A406" t="s">
        <v>549</v>
      </c>
    </row>
    <row r="407" spans="1:1">
      <c r="A407" t="s">
        <v>550</v>
      </c>
    </row>
    <row r="408" spans="1:1">
      <c r="A408" t="s">
        <v>551</v>
      </c>
    </row>
    <row r="409" spans="1:1">
      <c r="A409" t="s">
        <v>552</v>
      </c>
    </row>
    <row r="410" spans="1:1">
      <c r="A410" t="s">
        <v>553</v>
      </c>
    </row>
    <row r="411" spans="1:1">
      <c r="A411" t="s">
        <v>554</v>
      </c>
    </row>
    <row r="412" spans="1:1">
      <c r="A412" t="s">
        <v>555</v>
      </c>
    </row>
    <row r="413" spans="1:1">
      <c r="A413" t="s">
        <v>556</v>
      </c>
    </row>
    <row r="414" spans="1:1">
      <c r="A414" t="s">
        <v>557</v>
      </c>
    </row>
    <row r="415" spans="1:1">
      <c r="A415" t="s">
        <v>558</v>
      </c>
    </row>
    <row r="416" spans="1:1">
      <c r="A416" t="s">
        <v>559</v>
      </c>
    </row>
    <row r="417" spans="1:1">
      <c r="A417" t="s">
        <v>560</v>
      </c>
    </row>
    <row r="418" spans="1:1">
      <c r="A418" t="s">
        <v>561</v>
      </c>
    </row>
    <row r="419" spans="1:1">
      <c r="A419" t="s">
        <v>562</v>
      </c>
    </row>
    <row r="420" spans="1:1">
      <c r="A420" t="s">
        <v>563</v>
      </c>
    </row>
    <row r="421" spans="1:1">
      <c r="A421" t="s">
        <v>564</v>
      </c>
    </row>
    <row r="422" spans="1:1">
      <c r="A422" t="s">
        <v>565</v>
      </c>
    </row>
    <row r="423" spans="1:1">
      <c r="A423" t="s">
        <v>566</v>
      </c>
    </row>
    <row r="424" spans="1:1">
      <c r="A424" t="s">
        <v>567</v>
      </c>
    </row>
    <row r="425" spans="1:1">
      <c r="A425" t="s">
        <v>658</v>
      </c>
    </row>
    <row r="426" spans="1:1">
      <c r="A426" t="s">
        <v>659</v>
      </c>
    </row>
    <row r="427" spans="1:1">
      <c r="A427" t="s">
        <v>569</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B15" zoomScaleNormal="100" workbookViewId="0">
      <selection activeCell="E24" sqref="E24"/>
    </sheetView>
  </sheetViews>
  <sheetFormatPr defaultColWidth="9.140625" defaultRowHeight="20.25"/>
  <cols>
    <col min="1" max="1" width="0" style="6" hidden="1" customWidth="1"/>
    <col min="2" max="2" width="17.7109375" style="55" customWidth="1"/>
    <col min="3" max="3" width="19.85546875" style="55" customWidth="1"/>
    <col min="4" max="6" width="9.140625" style="6"/>
    <col min="7" max="7" width="14.85546875" style="6" customWidth="1"/>
    <col min="8" max="9" width="9.140625" style="6"/>
    <col min="10" max="10" width="14.5703125" style="6" customWidth="1"/>
    <col min="11" max="13" width="9.140625" style="6"/>
    <col min="14" max="14" width="16.140625" style="6" customWidth="1"/>
    <col min="15" max="16" width="9.140625" style="6"/>
    <col min="17" max="17" width="16.140625" style="6" customWidth="1"/>
    <col min="18" max="19" width="5.7109375" style="57" customWidth="1"/>
    <col min="20" max="21" width="9.140625" style="6"/>
    <col min="22" max="22" width="16.85546875" style="6" customWidth="1"/>
    <col min="23" max="16384" width="9.140625" style="6"/>
  </cols>
  <sheetData>
    <row r="2" spans="2:22" ht="15" customHeight="1">
      <c r="E2" s="138" t="s">
        <v>7</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22</v>
      </c>
      <c r="F5" s="116"/>
      <c r="G5" s="116"/>
      <c r="H5" s="116"/>
      <c r="I5" s="116"/>
      <c r="J5" s="116"/>
      <c r="K5" s="116"/>
      <c r="L5" s="116"/>
      <c r="M5" s="116"/>
      <c r="N5" s="116"/>
      <c r="O5" s="116"/>
      <c r="P5" s="116"/>
      <c r="Q5" s="116"/>
      <c r="R5" s="20"/>
      <c r="S5" s="20"/>
      <c r="T5" s="143" t="s">
        <v>23</v>
      </c>
      <c r="U5" s="143"/>
      <c r="V5" s="143"/>
    </row>
    <row r="6" spans="2:22" ht="18.75" customHeight="1">
      <c r="B6" s="107" t="s">
        <v>3</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7</v>
      </c>
      <c r="C8" s="107"/>
      <c r="E8" s="134" t="s">
        <v>24</v>
      </c>
      <c r="F8" s="134"/>
      <c r="G8" s="140"/>
      <c r="H8" s="134" t="s">
        <v>25</v>
      </c>
      <c r="I8" s="134"/>
      <c r="J8" s="140"/>
      <c r="K8" s="134" t="s">
        <v>26</v>
      </c>
      <c r="L8" s="134"/>
      <c r="M8" s="134"/>
      <c r="N8" s="135"/>
      <c r="O8" s="136" t="s">
        <v>27</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9</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28</v>
      </c>
      <c r="F11" s="141"/>
      <c r="G11" s="142"/>
      <c r="H11" s="130">
        <v>45753</v>
      </c>
      <c r="I11" s="137"/>
      <c r="J11" s="145"/>
      <c r="K11" s="127" t="s">
        <v>29</v>
      </c>
      <c r="L11" s="128"/>
      <c r="M11" s="128"/>
      <c r="N11" s="129"/>
      <c r="O11" s="131"/>
      <c r="P11" s="137"/>
      <c r="Q11" s="137"/>
      <c r="T11" s="143"/>
      <c r="U11" s="143"/>
      <c r="V11" s="143"/>
    </row>
    <row r="12" spans="2:22" ht="24" customHeight="1">
      <c r="B12" s="107" t="s">
        <v>10</v>
      </c>
      <c r="C12" s="107"/>
      <c r="E12" s="141"/>
      <c r="F12" s="141"/>
      <c r="G12" s="142"/>
      <c r="H12" s="146"/>
      <c r="I12" s="137"/>
      <c r="J12" s="145"/>
      <c r="K12" s="127"/>
      <c r="L12" s="128"/>
      <c r="M12" s="128"/>
      <c r="N12" s="129"/>
      <c r="O12" s="137"/>
      <c r="P12" s="137"/>
      <c r="Q12" s="137"/>
      <c r="R12" s="59">
        <f>IFERROR(LOOKUP(O11,Administrador!$H$9:$H$11,Administrador!$I$9:$I$11),0)</f>
        <v>0</v>
      </c>
      <c r="S12" s="59">
        <f>IF(R12=0,1,"")</f>
        <v>1</v>
      </c>
      <c r="T12" s="118" t="s">
        <v>21</v>
      </c>
      <c r="U12" s="118"/>
      <c r="V12" s="118"/>
    </row>
    <row r="13" spans="2:22" ht="24" customHeight="1">
      <c r="B13" s="107"/>
      <c r="C13" s="107"/>
      <c r="E13" s="132" t="s">
        <v>30</v>
      </c>
      <c r="F13" s="132"/>
      <c r="G13" s="133"/>
      <c r="H13" s="122">
        <v>45216</v>
      </c>
      <c r="I13" s="147"/>
      <c r="J13" s="148"/>
      <c r="K13" s="119" t="s">
        <v>31</v>
      </c>
      <c r="L13" s="120"/>
      <c r="M13" s="120"/>
      <c r="N13" s="121"/>
      <c r="O13" s="122"/>
      <c r="P13" s="123"/>
      <c r="Q13" s="123"/>
      <c r="R13" s="59"/>
      <c r="S13" s="59"/>
      <c r="T13" s="118"/>
      <c r="U13" s="118"/>
      <c r="V13" s="118"/>
    </row>
    <row r="14" spans="2:22" ht="24" customHeight="1">
      <c r="B14" s="107" t="s">
        <v>12</v>
      </c>
      <c r="C14" s="107"/>
      <c r="E14" s="132"/>
      <c r="F14" s="132"/>
      <c r="G14" s="133"/>
      <c r="H14" s="149"/>
      <c r="I14" s="147"/>
      <c r="J14" s="148"/>
      <c r="K14" s="119"/>
      <c r="L14" s="120"/>
      <c r="M14" s="120"/>
      <c r="N14" s="121"/>
      <c r="O14" s="122"/>
      <c r="P14" s="123"/>
      <c r="Q14" s="123"/>
      <c r="R14" s="59">
        <f>IFERROR(LOOKUP(O13,Administrador!$H$9:$H$11,Administrador!$I$9:$I$11),0)</f>
        <v>0</v>
      </c>
      <c r="S14" s="59">
        <f>IF(R14=0,1,"")</f>
        <v>1</v>
      </c>
      <c r="T14" s="144"/>
      <c r="U14" s="144"/>
      <c r="V14" s="144"/>
    </row>
    <row r="15" spans="2:22" ht="24" customHeight="1">
      <c r="B15" s="107"/>
      <c r="C15" s="107"/>
      <c r="E15" s="141" t="s">
        <v>32</v>
      </c>
      <c r="F15" s="141"/>
      <c r="G15" s="142"/>
      <c r="H15" s="130">
        <v>42198</v>
      </c>
      <c r="I15" s="137"/>
      <c r="J15" s="145"/>
      <c r="K15" s="127" t="s">
        <v>33</v>
      </c>
      <c r="L15" s="128"/>
      <c r="M15" s="128"/>
      <c r="N15" s="129"/>
      <c r="O15" s="130"/>
      <c r="P15" s="131"/>
      <c r="Q15" s="131"/>
      <c r="R15" s="59"/>
      <c r="S15" s="59"/>
    </row>
    <row r="16" spans="2:22" ht="24" customHeight="1">
      <c r="B16" s="107" t="s">
        <v>16</v>
      </c>
      <c r="C16" s="107"/>
      <c r="E16" s="141"/>
      <c r="F16" s="141"/>
      <c r="G16" s="142"/>
      <c r="H16" s="146"/>
      <c r="I16" s="137"/>
      <c r="J16" s="145"/>
      <c r="K16" s="127"/>
      <c r="L16" s="128"/>
      <c r="M16" s="128"/>
      <c r="N16" s="129"/>
      <c r="O16" s="130"/>
      <c r="P16" s="131"/>
      <c r="Q16" s="131"/>
      <c r="R16" s="59">
        <f>IFERROR(LOOKUP(O15,Administrador!$H$9:$H$11,Administrador!$I$9:$I$11),0)</f>
        <v>0</v>
      </c>
      <c r="S16" s="59">
        <f>IF(R16=0,1,"")</f>
        <v>1</v>
      </c>
      <c r="T16" s="125" t="s">
        <v>34</v>
      </c>
      <c r="U16" s="125"/>
      <c r="V16" s="125"/>
    </row>
    <row r="17" spans="2:22" ht="24" customHeight="1">
      <c r="B17" s="107"/>
      <c r="C17" s="107"/>
      <c r="E17" s="132" t="s">
        <v>35</v>
      </c>
      <c r="F17" s="132"/>
      <c r="G17" s="133"/>
      <c r="H17" s="122">
        <v>45216</v>
      </c>
      <c r="I17" s="147"/>
      <c r="J17" s="148"/>
      <c r="K17" s="119" t="s">
        <v>31</v>
      </c>
      <c r="L17" s="120"/>
      <c r="M17" s="120"/>
      <c r="N17" s="121"/>
      <c r="O17" s="122"/>
      <c r="P17" s="123"/>
      <c r="Q17" s="123"/>
      <c r="S17" s="59"/>
      <c r="T17" s="125"/>
      <c r="U17" s="125"/>
      <c r="V17" s="125"/>
    </row>
    <row r="18" spans="2:22" ht="24" customHeight="1">
      <c r="B18" s="107" t="s">
        <v>17</v>
      </c>
      <c r="C18" s="107"/>
      <c r="E18" s="132"/>
      <c r="F18" s="132"/>
      <c r="G18" s="133"/>
      <c r="H18" s="149"/>
      <c r="I18" s="147"/>
      <c r="J18" s="148"/>
      <c r="K18" s="119"/>
      <c r="L18" s="120"/>
      <c r="M18" s="120"/>
      <c r="N18" s="121"/>
      <c r="O18" s="122"/>
      <c r="P18" s="123"/>
      <c r="Q18" s="123"/>
      <c r="R18" s="59">
        <f>IFERROR(LOOKUP(O17,Administrador!$H$9:$H$11,Administrador!$I$9:$I$11),0)</f>
        <v>0</v>
      </c>
      <c r="S18" s="59">
        <f>IF(R18=0,1,"")</f>
        <v>1</v>
      </c>
      <c r="T18" s="125"/>
      <c r="U18" s="125"/>
      <c r="V18" s="125"/>
    </row>
    <row r="19" spans="2:22" ht="24" customHeight="1">
      <c r="B19" s="107"/>
      <c r="C19" s="107"/>
      <c r="E19" s="141" t="s">
        <v>36</v>
      </c>
      <c r="F19" s="141"/>
      <c r="G19" s="142"/>
      <c r="H19" s="130">
        <v>45806</v>
      </c>
      <c r="I19" s="137"/>
      <c r="J19" s="145"/>
      <c r="K19" s="127" t="s">
        <v>37</v>
      </c>
      <c r="L19" s="128"/>
      <c r="M19" s="128"/>
      <c r="N19" s="129"/>
      <c r="O19" s="130"/>
      <c r="P19" s="131"/>
      <c r="Q19" s="131"/>
      <c r="S19" s="59"/>
      <c r="T19" s="125"/>
      <c r="U19" s="125"/>
      <c r="V19" s="125"/>
    </row>
    <row r="20" spans="2:22" ht="24" customHeight="1">
      <c r="B20" s="107" t="s">
        <v>18</v>
      </c>
      <c r="C20" s="107"/>
      <c r="E20" s="141"/>
      <c r="F20" s="141"/>
      <c r="G20" s="142"/>
      <c r="H20" s="146"/>
      <c r="I20" s="137"/>
      <c r="J20" s="145"/>
      <c r="K20" s="127"/>
      <c r="L20" s="128"/>
      <c r="M20" s="128"/>
      <c r="N20" s="129"/>
      <c r="O20" s="130"/>
      <c r="P20" s="131"/>
      <c r="Q20" s="131"/>
      <c r="R20" s="59">
        <f>IFERROR(LOOKUP(O19,Administrador!$H$9:$H$11,Administrador!$I$9:$I$11),0)</f>
        <v>0</v>
      </c>
      <c r="S20" s="59">
        <f>IF(R20=0,1,"")</f>
        <v>1</v>
      </c>
      <c r="T20" s="125"/>
      <c r="U20" s="125"/>
      <c r="V20" s="125"/>
    </row>
    <row r="21" spans="2:22" ht="24" customHeight="1">
      <c r="B21" s="107"/>
      <c r="C21" s="107"/>
      <c r="T21" s="125"/>
      <c r="U21" s="125"/>
      <c r="V21" s="125"/>
    </row>
    <row r="22" spans="2:22" ht="37.5" customHeight="1">
      <c r="B22" s="107" t="s">
        <v>19</v>
      </c>
      <c r="C22" s="107"/>
      <c r="E22" s="124" t="s">
        <v>38</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7" zoomScaleNormal="100" workbookViewId="0">
      <selection activeCell="E27" sqref="E27"/>
    </sheetView>
  </sheetViews>
  <sheetFormatPr defaultColWidth="11.42578125" defaultRowHeight="20.25"/>
  <cols>
    <col min="1" max="1" width="0" style="6" hidden="1" customWidth="1"/>
    <col min="2" max="2" width="17.7109375" style="55" customWidth="1"/>
    <col min="3" max="3" width="19.85546875" style="55" customWidth="1"/>
    <col min="4" max="6" width="9.140625" style="6" customWidth="1"/>
    <col min="7" max="8" width="12.140625" style="6" customWidth="1"/>
    <col min="9" max="9" width="9.140625" style="6" customWidth="1"/>
    <col min="10" max="11" width="12.140625" style="6" customWidth="1"/>
    <col min="12" max="12" width="9.140625" style="6" customWidth="1"/>
    <col min="13" max="13" width="12.140625" style="6" customWidth="1"/>
    <col min="14" max="14" width="15" style="6" customWidth="1"/>
    <col min="15" max="15" width="9.140625" style="6" customWidth="1"/>
    <col min="16" max="17" width="12.140625" style="6" customWidth="1"/>
    <col min="18" max="18" width="9.140625" style="57" customWidth="1"/>
    <col min="19" max="20" width="9.140625" style="6" customWidth="1"/>
    <col min="21" max="21" width="14.42578125" style="6" customWidth="1"/>
    <col min="22" max="22" width="3.7109375" style="6" customWidth="1"/>
    <col min="23" max="27" width="9.140625" style="6" customWidth="1"/>
    <col min="28" max="16384" width="11.42578125" style="6"/>
  </cols>
  <sheetData>
    <row r="2" spans="2:22">
      <c r="E2" s="138" t="s">
        <v>9</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2" t="s">
        <v>39</v>
      </c>
      <c r="F5" s="152"/>
      <c r="G5" s="152"/>
      <c r="H5" s="152"/>
      <c r="I5" s="152"/>
      <c r="J5" s="152"/>
      <c r="K5" s="152"/>
      <c r="L5" s="152"/>
      <c r="M5" s="152"/>
      <c r="N5" s="152"/>
      <c r="O5" s="152"/>
      <c r="P5" s="152"/>
      <c r="Q5" s="152"/>
      <c r="R5" s="73"/>
      <c r="S5" s="143" t="s">
        <v>40</v>
      </c>
      <c r="T5" s="143"/>
      <c r="U5" s="143"/>
      <c r="V5" s="45"/>
    </row>
    <row r="6" spans="2:22">
      <c r="B6" s="107" t="s">
        <v>3</v>
      </c>
      <c r="C6" s="107"/>
      <c r="E6" s="152"/>
      <c r="F6" s="152"/>
      <c r="G6" s="152"/>
      <c r="H6" s="152"/>
      <c r="I6" s="152"/>
      <c r="J6" s="152"/>
      <c r="K6" s="152"/>
      <c r="L6" s="152"/>
      <c r="M6" s="152"/>
      <c r="N6" s="152"/>
      <c r="O6" s="152"/>
      <c r="P6" s="152"/>
      <c r="Q6" s="152"/>
      <c r="R6" s="73"/>
      <c r="S6" s="143"/>
      <c r="T6" s="143"/>
      <c r="U6" s="143"/>
      <c r="V6" s="45"/>
    </row>
    <row r="7" spans="2:22">
      <c r="B7" s="107"/>
      <c r="C7" s="107"/>
      <c r="P7" s="7"/>
      <c r="Q7" s="8"/>
      <c r="R7" s="73"/>
      <c r="S7" s="143"/>
      <c r="T7" s="143"/>
      <c r="U7" s="143"/>
      <c r="V7" s="45"/>
    </row>
    <row r="8" spans="2:22">
      <c r="B8" s="107" t="s">
        <v>7</v>
      </c>
      <c r="C8" s="107"/>
      <c r="H8" s="9"/>
      <c r="I8" s="9"/>
      <c r="J8" s="9"/>
      <c r="K8" s="9"/>
      <c r="L8" s="9"/>
      <c r="M8" s="9"/>
      <c r="S8" s="143"/>
      <c r="T8" s="143"/>
      <c r="U8" s="143"/>
      <c r="V8" s="45"/>
    </row>
    <row r="9" spans="2:22" ht="20.25" customHeight="1">
      <c r="B9" s="107"/>
      <c r="C9" s="107"/>
      <c r="G9" s="153">
        <v>15</v>
      </c>
      <c r="H9" s="153"/>
      <c r="J9" s="153">
        <v>12</v>
      </c>
      <c r="K9" s="153"/>
      <c r="M9" s="153">
        <v>0</v>
      </c>
      <c r="N9" s="153"/>
      <c r="P9" s="153">
        <v>0</v>
      </c>
      <c r="Q9" s="153"/>
      <c r="S9" s="143"/>
      <c r="T9" s="143"/>
      <c r="U9" s="143"/>
      <c r="V9" s="45"/>
    </row>
    <row r="10" spans="2:22" ht="20.25" customHeight="1">
      <c r="B10" s="107" t="s">
        <v>9</v>
      </c>
      <c r="C10" s="107"/>
      <c r="G10" s="153"/>
      <c r="H10" s="153"/>
      <c r="J10" s="153"/>
      <c r="K10" s="153"/>
      <c r="M10" s="153"/>
      <c r="N10" s="153"/>
      <c r="P10" s="153"/>
      <c r="Q10" s="153"/>
      <c r="S10" s="143"/>
      <c r="T10" s="143"/>
      <c r="U10" s="143"/>
      <c r="V10" s="45"/>
    </row>
    <row r="11" spans="2:22" ht="20.25" customHeight="1">
      <c r="B11" s="107"/>
      <c r="C11" s="107"/>
      <c r="G11" s="153"/>
      <c r="H11" s="153"/>
      <c r="J11" s="153"/>
      <c r="K11" s="153"/>
      <c r="M11" s="153"/>
      <c r="N11" s="153"/>
      <c r="P11" s="153"/>
      <c r="Q11" s="153"/>
      <c r="S11" s="143"/>
      <c r="T11" s="143"/>
      <c r="U11" s="143"/>
      <c r="V11" s="45"/>
    </row>
    <row r="12" spans="2:22" ht="20.25" customHeight="1">
      <c r="B12" s="107" t="s">
        <v>10</v>
      </c>
      <c r="C12" s="107"/>
      <c r="G12" s="162" t="s">
        <v>41</v>
      </c>
      <c r="H12" s="162"/>
      <c r="J12" s="162" t="s">
        <v>42</v>
      </c>
      <c r="K12" s="162"/>
      <c r="M12" s="162" t="s">
        <v>43</v>
      </c>
      <c r="N12" s="162"/>
      <c r="P12" s="162" t="s">
        <v>44</v>
      </c>
      <c r="Q12" s="162"/>
      <c r="S12" s="118" t="s">
        <v>21</v>
      </c>
      <c r="T12" s="118"/>
      <c r="U12" s="118"/>
      <c r="V12" s="118"/>
    </row>
    <row r="13" spans="2:22" ht="20.25" customHeight="1">
      <c r="B13" s="107"/>
      <c r="C13" s="107"/>
      <c r="G13" s="162"/>
      <c r="H13" s="162"/>
      <c r="J13" s="162"/>
      <c r="K13" s="162"/>
      <c r="M13" s="162"/>
      <c r="N13" s="162"/>
      <c r="P13" s="162"/>
      <c r="Q13" s="162"/>
      <c r="S13" s="118"/>
      <c r="T13" s="118"/>
      <c r="U13" s="118"/>
      <c r="V13" s="118"/>
    </row>
    <row r="14" spans="2:22" ht="20.25" customHeight="1">
      <c r="B14" s="107" t="s">
        <v>12</v>
      </c>
      <c r="C14" s="107"/>
      <c r="G14" s="162"/>
      <c r="H14" s="162"/>
      <c r="J14" s="162"/>
      <c r="K14" s="162"/>
      <c r="M14" s="162"/>
      <c r="N14" s="162"/>
      <c r="P14" s="162"/>
      <c r="Q14" s="162"/>
      <c r="S14" s="161"/>
      <c r="T14" s="161"/>
      <c r="U14" s="161"/>
      <c r="V14" s="161"/>
    </row>
    <row r="15" spans="2:22">
      <c r="B15" s="107"/>
      <c r="C15" s="107"/>
      <c r="E15" s="89"/>
      <c r="F15" s="89"/>
      <c r="G15" s="89"/>
      <c r="H15" s="57">
        <f>+J9*25%</f>
        <v>3</v>
      </c>
      <c r="I15" s="57">
        <f>+INT(IF(J9&lt;10,J9,IF(H15&lt;10,10,H15)))</f>
        <v>10</v>
      </c>
      <c r="J15" s="89"/>
      <c r="K15" s="89"/>
      <c r="L15" s="89"/>
      <c r="M15" s="89"/>
      <c r="N15" s="89"/>
      <c r="O15" s="89"/>
      <c r="P15" s="89"/>
      <c r="Q15" s="89"/>
    </row>
    <row r="16" spans="2:22" ht="25.5" customHeight="1">
      <c r="B16" s="107" t="s">
        <v>16</v>
      </c>
      <c r="C16" s="107"/>
      <c r="E16" s="89"/>
      <c r="F16" s="89"/>
      <c r="G16" s="89"/>
      <c r="H16" s="89"/>
      <c r="I16" s="89"/>
      <c r="J16" s="89"/>
      <c r="K16" s="89"/>
      <c r="L16" s="89"/>
      <c r="M16" s="89"/>
      <c r="N16" s="89"/>
      <c r="O16" s="89"/>
      <c r="P16" s="89"/>
      <c r="Q16" s="89"/>
      <c r="S16" s="125" t="s">
        <v>45</v>
      </c>
      <c r="T16" s="125"/>
      <c r="U16" s="125"/>
      <c r="V16" s="125"/>
    </row>
    <row r="17" spans="2:22" ht="25.5" customHeight="1">
      <c r="B17" s="107"/>
      <c r="C17" s="107"/>
      <c r="E17" s="154" t="str">
        <f>"Seleccione una muestra de "&amp;I15&amp;" abogados activos y complete los siguientes datos:"</f>
        <v>Seleccione una muestra de 10 abogados activos y complete los siguientes datos:</v>
      </c>
      <c r="F17" s="154"/>
      <c r="G17" s="154"/>
      <c r="H17" s="154"/>
      <c r="I17" s="154"/>
      <c r="J17" s="154"/>
      <c r="K17" s="90"/>
      <c r="L17" s="154" t="s">
        <v>46</v>
      </c>
      <c r="M17" s="154"/>
      <c r="N17" s="154"/>
      <c r="O17" s="154"/>
      <c r="P17" s="154"/>
      <c r="Q17" s="154"/>
      <c r="S17" s="125"/>
      <c r="T17" s="125"/>
      <c r="U17" s="125"/>
      <c r="V17" s="125"/>
    </row>
    <row r="18" spans="2:22" ht="36" customHeight="1">
      <c r="B18" s="107" t="s">
        <v>17</v>
      </c>
      <c r="C18" s="107"/>
      <c r="E18" s="154"/>
      <c r="F18" s="154"/>
      <c r="G18" s="154"/>
      <c r="H18" s="154"/>
      <c r="I18" s="154"/>
      <c r="J18" s="154"/>
      <c r="K18" s="90"/>
      <c r="L18" s="154"/>
      <c r="M18" s="154"/>
      <c r="N18" s="154"/>
      <c r="O18" s="154"/>
      <c r="P18" s="154"/>
      <c r="Q18" s="154"/>
      <c r="S18" s="125"/>
      <c r="T18" s="125"/>
      <c r="U18" s="125"/>
      <c r="V18" s="125"/>
    </row>
    <row r="19" spans="2:22" ht="25.5" customHeight="1">
      <c r="B19" s="107"/>
      <c r="C19" s="107"/>
      <c r="E19" s="155" t="str">
        <f>"De la muestra de "&amp;I15&amp;", cuantos tienen el nombre correcto"</f>
        <v>De la muestra de 10, cuantos tienen el nombre correcto</v>
      </c>
      <c r="F19" s="155"/>
      <c r="G19" s="155"/>
      <c r="H19" s="155"/>
      <c r="I19" s="157">
        <v>10</v>
      </c>
      <c r="J19" s="158"/>
      <c r="K19" s="90"/>
      <c r="L19" s="155" t="s">
        <v>47</v>
      </c>
      <c r="M19" s="155"/>
      <c r="N19" s="155"/>
      <c r="O19" s="155"/>
      <c r="P19" s="157">
        <v>1</v>
      </c>
      <c r="Q19" s="158"/>
      <c r="S19" s="125"/>
      <c r="T19" s="125"/>
      <c r="U19" s="125"/>
      <c r="V19" s="125"/>
    </row>
    <row r="20" spans="2:22" ht="20.25" customHeight="1">
      <c r="B20" s="107" t="s">
        <v>18</v>
      </c>
      <c r="C20" s="107"/>
      <c r="E20" s="155"/>
      <c r="F20" s="155"/>
      <c r="G20" s="155"/>
      <c r="H20" s="155"/>
      <c r="I20" s="157"/>
      <c r="J20" s="158"/>
      <c r="K20" s="90"/>
      <c r="L20" s="155"/>
      <c r="M20" s="155"/>
      <c r="N20" s="155"/>
      <c r="O20" s="155"/>
      <c r="P20" s="157"/>
      <c r="Q20" s="158"/>
      <c r="R20" s="104">
        <f>+P19*1</f>
        <v>1</v>
      </c>
      <c r="S20" s="125"/>
      <c r="T20" s="125"/>
      <c r="U20" s="125"/>
      <c r="V20" s="125"/>
    </row>
    <row r="21" spans="2:22" ht="26.25" customHeight="1">
      <c r="B21" s="107"/>
      <c r="C21" s="107"/>
      <c r="E21" s="156" t="str">
        <f>"De la muestra de "&amp;I15&amp;", cuantos tienen el correo electrónico correcto"</f>
        <v>De la muestra de 10, cuantos tienen el correo electrónico correcto</v>
      </c>
      <c r="F21" s="156"/>
      <c r="G21" s="156"/>
      <c r="H21" s="156"/>
      <c r="I21" s="159">
        <v>10</v>
      </c>
      <c r="J21" s="160"/>
      <c r="K21" s="90"/>
      <c r="L21" s="156" t="s">
        <v>48</v>
      </c>
      <c r="M21" s="156"/>
      <c r="N21" s="156"/>
      <c r="O21" s="156"/>
      <c r="P21" s="159">
        <v>11</v>
      </c>
      <c r="Q21" s="160"/>
      <c r="R21" s="74"/>
      <c r="S21" s="125"/>
      <c r="T21" s="125"/>
      <c r="U21" s="125"/>
      <c r="V21" s="125"/>
    </row>
    <row r="22" spans="2:22" ht="42" customHeight="1">
      <c r="B22" s="107" t="s">
        <v>19</v>
      </c>
      <c r="C22" s="107"/>
      <c r="E22" s="156"/>
      <c r="F22" s="156"/>
      <c r="G22" s="156"/>
      <c r="H22" s="156"/>
      <c r="I22" s="159"/>
      <c r="J22" s="160"/>
      <c r="K22" s="90"/>
      <c r="L22" s="156"/>
      <c r="M22" s="156"/>
      <c r="N22" s="156"/>
      <c r="O22" s="156"/>
      <c r="P22" s="159"/>
      <c r="Q22" s="160"/>
      <c r="R22" s="104">
        <f>+P21*1</f>
        <v>11</v>
      </c>
      <c r="S22" s="125"/>
      <c r="T22" s="125"/>
      <c r="U22" s="125"/>
      <c r="V22" s="125"/>
    </row>
    <row r="23" spans="2:22" ht="20.25" customHeight="1">
      <c r="E23" s="155" t="str">
        <f>"De la muestra de "&amp;I15&amp;", cuantos tienen tipo de vinculación de planta"</f>
        <v>De la muestra de 10, cuantos tienen tipo de vinculación de planta</v>
      </c>
      <c r="F23" s="155"/>
      <c r="G23" s="155"/>
      <c r="H23" s="155"/>
      <c r="I23" s="157">
        <v>10</v>
      </c>
      <c r="J23" s="158"/>
      <c r="K23" s="90"/>
      <c r="L23" s="155" t="s">
        <v>49</v>
      </c>
      <c r="M23" s="155"/>
      <c r="N23" s="155"/>
      <c r="O23" s="155"/>
      <c r="P23" s="157">
        <v>0</v>
      </c>
      <c r="Q23" s="158"/>
      <c r="R23" s="74"/>
      <c r="S23" s="125"/>
      <c r="T23" s="125"/>
      <c r="U23" s="125"/>
      <c r="V23" s="125"/>
    </row>
    <row r="24" spans="2:22" ht="20.25" customHeight="1">
      <c r="E24" s="155"/>
      <c r="F24" s="155"/>
      <c r="G24" s="155"/>
      <c r="H24" s="155"/>
      <c r="I24" s="157"/>
      <c r="J24" s="158"/>
      <c r="K24" s="90"/>
      <c r="L24" s="155"/>
      <c r="M24" s="155"/>
      <c r="N24" s="155"/>
      <c r="O24" s="155"/>
      <c r="P24" s="157"/>
      <c r="Q24" s="158"/>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38</v>
      </c>
      <c r="F26" s="124"/>
      <c r="G26" s="124"/>
      <c r="H26" s="124"/>
      <c r="I26" s="124"/>
      <c r="J26" s="124"/>
      <c r="K26" s="124"/>
      <c r="L26" s="124"/>
      <c r="M26" s="124"/>
      <c r="N26" s="124"/>
      <c r="O26" s="124"/>
      <c r="P26" s="124"/>
      <c r="Q26" s="124"/>
      <c r="S26" s="125"/>
      <c r="T26" s="125"/>
      <c r="U26" s="125"/>
      <c r="V26" s="125"/>
    </row>
    <row r="27" spans="2:22">
      <c r="E27" s="150" t="s">
        <v>50</v>
      </c>
      <c r="F27" s="151"/>
      <c r="G27" s="151"/>
      <c r="H27" s="151"/>
      <c r="I27" s="151"/>
      <c r="J27" s="151"/>
      <c r="K27" s="151"/>
      <c r="L27" s="151"/>
      <c r="M27" s="151"/>
      <c r="N27" s="151"/>
      <c r="O27" s="151"/>
      <c r="P27" s="151"/>
      <c r="Q27" s="151"/>
      <c r="S27" s="125"/>
      <c r="T27" s="125"/>
      <c r="U27" s="125"/>
      <c r="V27" s="125"/>
    </row>
    <row r="28" spans="2:22">
      <c r="E28" s="151"/>
      <c r="F28" s="151"/>
      <c r="G28" s="151"/>
      <c r="H28" s="151"/>
      <c r="I28" s="151"/>
      <c r="J28" s="151"/>
      <c r="K28" s="151"/>
      <c r="L28" s="151"/>
      <c r="M28" s="151"/>
      <c r="N28" s="151"/>
      <c r="O28" s="151"/>
      <c r="P28" s="151"/>
      <c r="Q28" s="151"/>
      <c r="S28" s="125"/>
      <c r="T28" s="125"/>
      <c r="U28" s="125"/>
      <c r="V28" s="125"/>
    </row>
    <row r="29" spans="2:22">
      <c r="E29" s="151"/>
      <c r="F29" s="151"/>
      <c r="G29" s="151"/>
      <c r="H29" s="151"/>
      <c r="I29" s="151"/>
      <c r="J29" s="151"/>
      <c r="K29" s="151"/>
      <c r="L29" s="151"/>
      <c r="M29" s="151"/>
      <c r="N29" s="151"/>
      <c r="O29" s="151"/>
      <c r="P29" s="151"/>
      <c r="Q29" s="151"/>
      <c r="S29" s="125"/>
      <c r="T29" s="125"/>
      <c r="U29" s="125"/>
      <c r="V29" s="125"/>
    </row>
    <row r="30" spans="2:22">
      <c r="E30" s="151"/>
      <c r="F30" s="151"/>
      <c r="G30" s="151"/>
      <c r="H30" s="151"/>
      <c r="I30" s="151"/>
      <c r="J30" s="151"/>
      <c r="K30" s="151"/>
      <c r="L30" s="151"/>
      <c r="M30" s="151"/>
      <c r="N30" s="151"/>
      <c r="O30" s="151"/>
      <c r="P30" s="151"/>
      <c r="Q30" s="151"/>
      <c r="S30" s="125"/>
      <c r="T30" s="125"/>
      <c r="U30" s="125"/>
      <c r="V30" s="125"/>
    </row>
    <row r="31" spans="2:22">
      <c r="E31" s="151"/>
      <c r="F31" s="151"/>
      <c r="G31" s="151"/>
      <c r="H31" s="151"/>
      <c r="I31" s="151"/>
      <c r="J31" s="151"/>
      <c r="K31" s="151"/>
      <c r="L31" s="151"/>
      <c r="M31" s="151"/>
      <c r="N31" s="151"/>
      <c r="O31" s="151"/>
      <c r="P31" s="151"/>
      <c r="Q31" s="151"/>
      <c r="S31" s="125"/>
      <c r="T31" s="125"/>
      <c r="U31" s="125"/>
      <c r="V31" s="125"/>
    </row>
    <row r="32" spans="2:22">
      <c r="E32" s="151"/>
      <c r="F32" s="151"/>
      <c r="G32" s="151"/>
      <c r="H32" s="151"/>
      <c r="I32" s="151"/>
      <c r="J32" s="151"/>
      <c r="K32" s="151"/>
      <c r="L32" s="151"/>
      <c r="M32" s="151"/>
      <c r="N32" s="151"/>
      <c r="O32" s="151"/>
      <c r="P32" s="151"/>
      <c r="Q32" s="151"/>
      <c r="S32" s="125"/>
      <c r="T32" s="125"/>
      <c r="U32" s="125"/>
      <c r="V32" s="125"/>
    </row>
    <row r="33" spans="5:22">
      <c r="E33" s="151"/>
      <c r="F33" s="151"/>
      <c r="G33" s="151"/>
      <c r="H33" s="151"/>
      <c r="I33" s="151"/>
      <c r="J33" s="151"/>
      <c r="K33" s="151"/>
      <c r="L33" s="151"/>
      <c r="M33" s="151"/>
      <c r="N33" s="151"/>
      <c r="O33" s="151"/>
      <c r="P33" s="151"/>
      <c r="Q33" s="151"/>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15" zoomScaleNormal="100" workbookViewId="0">
      <selection activeCell="E23" sqref="E23:R26"/>
    </sheetView>
  </sheetViews>
  <sheetFormatPr defaultColWidth="11.42578125" defaultRowHeight="20.25"/>
  <cols>
    <col min="1" max="1" width="0" style="6" hidden="1" customWidth="1"/>
    <col min="2" max="2" width="17.7109375" style="55" customWidth="1"/>
    <col min="3" max="3" width="19.85546875" style="55" customWidth="1"/>
    <col min="4" max="8" width="9.140625" style="6" customWidth="1"/>
    <col min="9" max="9" width="14.140625" style="6" customWidth="1"/>
    <col min="10" max="14" width="9.140625" style="6" customWidth="1"/>
    <col min="15" max="15" width="15.7109375" style="6" customWidth="1"/>
    <col min="16" max="16" width="23.28515625" style="6" customWidth="1"/>
    <col min="17" max="18" width="9.140625" style="6" customWidth="1"/>
    <col min="19" max="19" width="6.5703125" style="6" customWidth="1"/>
    <col min="20" max="21" width="9.140625" style="6" customWidth="1"/>
    <col min="22" max="22" width="16.140625" style="6" customWidth="1"/>
    <col min="23" max="38" width="9.140625" style="6" customWidth="1"/>
    <col min="39" max="16384" width="11.42578125" style="6"/>
  </cols>
  <sheetData>
    <row r="2" spans="2:22" ht="29.25" customHeight="1">
      <c r="E2" s="138" t="s">
        <v>51</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3</v>
      </c>
      <c r="C6" s="107"/>
      <c r="E6" s="152" t="s">
        <v>52</v>
      </c>
      <c r="F6" s="152"/>
      <c r="G6" s="152"/>
      <c r="H6" s="152"/>
      <c r="I6" s="152"/>
      <c r="J6" s="152"/>
      <c r="K6" s="152"/>
      <c r="L6" s="152"/>
      <c r="M6" s="152"/>
      <c r="N6" s="152"/>
      <c r="O6" s="152"/>
      <c r="P6" s="152"/>
      <c r="Q6" s="152"/>
      <c r="R6" s="152"/>
      <c r="T6" s="143" t="s">
        <v>53</v>
      </c>
      <c r="U6" s="143"/>
      <c r="V6" s="143"/>
    </row>
    <row r="7" spans="2:22">
      <c r="B7" s="107"/>
      <c r="C7" s="107"/>
      <c r="E7" s="152"/>
      <c r="F7" s="152"/>
      <c r="G7" s="152"/>
      <c r="H7" s="152"/>
      <c r="I7" s="152"/>
      <c r="J7" s="152"/>
      <c r="K7" s="152"/>
      <c r="L7" s="152"/>
      <c r="M7" s="152"/>
      <c r="N7" s="152"/>
      <c r="O7" s="152"/>
      <c r="P7" s="152"/>
      <c r="Q7" s="152"/>
      <c r="R7" s="152"/>
      <c r="T7" s="143"/>
      <c r="U7" s="143"/>
      <c r="V7" s="143"/>
    </row>
    <row r="8" spans="2:22" ht="14.65" customHeight="1">
      <c r="B8" s="107" t="s">
        <v>7</v>
      </c>
      <c r="C8" s="107"/>
      <c r="P8" s="16"/>
      <c r="Q8" s="16"/>
      <c r="R8" s="16"/>
      <c r="T8" s="143"/>
      <c r="U8" s="143"/>
      <c r="V8" s="143"/>
    </row>
    <row r="9" spans="2:22" ht="19.5" customHeight="1">
      <c r="B9" s="107"/>
      <c r="C9" s="107"/>
      <c r="T9" s="143"/>
      <c r="U9" s="143"/>
      <c r="V9" s="143"/>
    </row>
    <row r="10" spans="2:22" ht="26.25" customHeight="1">
      <c r="B10" s="107" t="s">
        <v>9</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9</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10</v>
      </c>
      <c r="C12" s="107"/>
      <c r="G12" s="44"/>
      <c r="H12" s="44"/>
      <c r="I12" s="44"/>
      <c r="J12" s="44"/>
      <c r="K12" s="44"/>
      <c r="L12" s="44"/>
      <c r="M12" s="44"/>
      <c r="N12" s="44"/>
      <c r="O12" s="44"/>
      <c r="P12" s="75"/>
      <c r="T12" s="143"/>
      <c r="U12" s="143"/>
      <c r="V12" s="143"/>
    </row>
    <row r="13" spans="2:22" ht="37.5" customHeight="1">
      <c r="B13" s="107"/>
      <c r="C13" s="107"/>
      <c r="G13" s="163" t="s">
        <v>54</v>
      </c>
      <c r="H13" s="163"/>
      <c r="I13" s="163"/>
      <c r="J13" s="163"/>
      <c r="K13" s="163"/>
      <c r="L13" s="163"/>
      <c r="M13" s="163"/>
      <c r="N13" s="163"/>
      <c r="O13" s="164"/>
      <c r="P13" s="166">
        <v>9</v>
      </c>
      <c r="T13" s="143"/>
      <c r="U13" s="143"/>
      <c r="V13" s="143"/>
    </row>
    <row r="14" spans="2:22" ht="30" customHeight="1">
      <c r="B14" s="107" t="s">
        <v>12</v>
      </c>
      <c r="C14" s="107"/>
      <c r="G14" s="163"/>
      <c r="H14" s="163"/>
      <c r="I14" s="163"/>
      <c r="J14" s="163"/>
      <c r="K14" s="163"/>
      <c r="L14" s="163"/>
      <c r="M14" s="163"/>
      <c r="N14" s="163"/>
      <c r="O14" s="164"/>
      <c r="P14" s="166"/>
      <c r="T14" s="118" t="s">
        <v>21</v>
      </c>
      <c r="U14" s="118"/>
      <c r="V14" s="118"/>
    </row>
    <row r="15" spans="2:22" ht="42" customHeight="1">
      <c r="B15" s="107"/>
      <c r="C15" s="107"/>
      <c r="P15" s="75"/>
      <c r="T15" s="118"/>
      <c r="U15" s="118"/>
      <c r="V15" s="118"/>
    </row>
    <row r="16" spans="2:22" ht="35.25" customHeight="1">
      <c r="B16" s="107" t="s">
        <v>16</v>
      </c>
      <c r="C16" s="107"/>
      <c r="G16" s="167" t="s">
        <v>55</v>
      </c>
      <c r="H16" s="167"/>
      <c r="I16" s="167"/>
      <c r="J16" s="167"/>
      <c r="K16" s="167"/>
      <c r="L16" s="167"/>
      <c r="M16" s="167"/>
      <c r="N16" s="167"/>
      <c r="O16" s="168"/>
      <c r="P16" s="166">
        <v>2</v>
      </c>
      <c r="T16" s="17"/>
      <c r="U16" s="17"/>
      <c r="V16" s="17"/>
    </row>
    <row r="17" spans="2:22" ht="30.75" customHeight="1">
      <c r="B17" s="107"/>
      <c r="C17" s="107"/>
      <c r="G17" s="167"/>
      <c r="H17" s="167"/>
      <c r="I17" s="167"/>
      <c r="J17" s="167"/>
      <c r="K17" s="167"/>
      <c r="L17" s="167"/>
      <c r="M17" s="167"/>
      <c r="N17" s="167"/>
      <c r="O17" s="168"/>
      <c r="P17" s="166"/>
    </row>
    <row r="18" spans="2:22" ht="54" customHeight="1">
      <c r="B18" s="107" t="s">
        <v>17</v>
      </c>
      <c r="C18" s="107"/>
      <c r="G18" s="44"/>
      <c r="H18" s="44"/>
      <c r="I18" s="44"/>
      <c r="J18" s="44"/>
      <c r="K18" s="44"/>
      <c r="L18" s="44"/>
      <c r="M18" s="44"/>
      <c r="N18" s="44"/>
      <c r="O18" s="44"/>
      <c r="P18" s="75"/>
      <c r="S18" s="18"/>
      <c r="T18" s="125" t="s">
        <v>56</v>
      </c>
      <c r="U18" s="125"/>
      <c r="V18" s="125"/>
    </row>
    <row r="19" spans="2:22" ht="26.45" customHeight="1">
      <c r="B19" s="107"/>
      <c r="C19" s="107"/>
      <c r="G19" s="163" t="s">
        <v>57</v>
      </c>
      <c r="H19" s="163"/>
      <c r="I19" s="163"/>
      <c r="J19" s="163"/>
      <c r="K19" s="163"/>
      <c r="L19" s="163"/>
      <c r="M19" s="163"/>
      <c r="N19" s="163"/>
      <c r="O19" s="164"/>
      <c r="P19" s="165">
        <f>+P13-P16</f>
        <v>7</v>
      </c>
      <c r="T19" s="125"/>
      <c r="U19" s="125"/>
      <c r="V19" s="125"/>
    </row>
    <row r="20" spans="2:22" ht="27" customHeight="1">
      <c r="B20" s="107" t="s">
        <v>18</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19</v>
      </c>
      <c r="C22" s="107"/>
      <c r="E22" s="124" t="s">
        <v>38</v>
      </c>
      <c r="F22" s="124"/>
      <c r="G22" s="124"/>
      <c r="H22" s="124"/>
      <c r="I22" s="124"/>
      <c r="J22" s="124"/>
      <c r="K22" s="124"/>
      <c r="L22" s="124"/>
      <c r="M22" s="124"/>
      <c r="N22" s="124"/>
      <c r="O22" s="124"/>
      <c r="P22" s="124"/>
      <c r="Q22" s="124"/>
      <c r="R22" s="124"/>
      <c r="T22" s="125"/>
      <c r="U22" s="125"/>
      <c r="V22" s="125"/>
    </row>
    <row r="23" spans="2:22" ht="28.5" customHeight="1">
      <c r="E23" s="150" t="s">
        <v>58</v>
      </c>
      <c r="F23" s="150"/>
      <c r="G23" s="150"/>
      <c r="H23" s="150"/>
      <c r="I23" s="150"/>
      <c r="J23" s="150"/>
      <c r="K23" s="150"/>
      <c r="L23" s="150"/>
      <c r="M23" s="150"/>
      <c r="N23" s="150"/>
      <c r="O23" s="150"/>
      <c r="P23" s="150"/>
      <c r="Q23" s="150"/>
      <c r="R23" s="150"/>
      <c r="T23" s="125"/>
      <c r="U23" s="125"/>
      <c r="V23" s="125"/>
    </row>
    <row r="24" spans="2:22" ht="28.5" customHeight="1">
      <c r="E24" s="150"/>
      <c r="F24" s="150"/>
      <c r="G24" s="150"/>
      <c r="H24" s="150"/>
      <c r="I24" s="150"/>
      <c r="J24" s="150"/>
      <c r="K24" s="150"/>
      <c r="L24" s="150"/>
      <c r="M24" s="150"/>
      <c r="N24" s="150"/>
      <c r="O24" s="150"/>
      <c r="P24" s="150"/>
      <c r="Q24" s="150"/>
      <c r="R24" s="150"/>
      <c r="T24" s="125"/>
      <c r="U24" s="125"/>
      <c r="V24" s="125"/>
    </row>
    <row r="25" spans="2:22" ht="28.5" customHeight="1">
      <c r="E25" s="150"/>
      <c r="F25" s="150"/>
      <c r="G25" s="150"/>
      <c r="H25" s="150"/>
      <c r="I25" s="150"/>
      <c r="J25" s="150"/>
      <c r="K25" s="150"/>
      <c r="L25" s="150"/>
      <c r="M25" s="150"/>
      <c r="N25" s="150"/>
      <c r="O25" s="150"/>
      <c r="P25" s="150"/>
      <c r="Q25" s="150"/>
      <c r="R25" s="150"/>
      <c r="T25" s="125"/>
      <c r="U25" s="125"/>
      <c r="V25" s="125"/>
    </row>
    <row r="26" spans="2:22" ht="22.5" customHeight="1">
      <c r="E26" s="150"/>
      <c r="F26" s="150"/>
      <c r="G26" s="150"/>
      <c r="H26" s="150"/>
      <c r="I26" s="150"/>
      <c r="J26" s="150"/>
      <c r="K26" s="150"/>
      <c r="L26" s="150"/>
      <c r="M26" s="150"/>
      <c r="N26" s="150"/>
      <c r="O26" s="150"/>
      <c r="P26" s="150"/>
      <c r="Q26" s="150"/>
      <c r="R26" s="150"/>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36" zoomScaleNormal="100" workbookViewId="0">
      <selection activeCell="M42" sqref="M42"/>
      <extLst>
        <ext xmlns:xlsdti="http://schemas.microsoft.com/office/spreadsheetml/2023/showDataTypeIcons" uri="{77bfe23e-c014-4d31-8a63-9c772dbf06b6}">
          <xlsdti:showDataTypeIcons visible="0"/>
        </ext>
      </extLst>
    </sheetView>
  </sheetViews>
  <sheetFormatPr defaultColWidth="11.42578125" defaultRowHeight="20.25"/>
  <cols>
    <col min="1" max="1" width="0" style="6" hidden="1" customWidth="1"/>
    <col min="2" max="2" width="17.7109375" style="55" customWidth="1"/>
    <col min="3" max="3" width="19.85546875" style="55" customWidth="1"/>
    <col min="4" max="10" width="9.140625" style="6" customWidth="1"/>
    <col min="11" max="11" width="5.140625" style="6" customWidth="1"/>
    <col min="12" max="12" width="17.42578125" style="6" customWidth="1"/>
    <col min="13" max="18" width="9.140625" style="6" customWidth="1"/>
    <col min="19" max="19" width="17.42578125" style="6" customWidth="1"/>
    <col min="20" max="20" width="15.42578125" style="6" customWidth="1"/>
    <col min="21" max="21" width="17.85546875" style="6" customWidth="1"/>
    <col min="22" max="22" width="5.42578125" style="6" customWidth="1"/>
    <col min="23" max="24" width="9.140625" style="6" customWidth="1"/>
    <col min="25" max="25" width="15.28515625" style="6" customWidth="1"/>
    <col min="26" max="55" width="9.140625" style="6" customWidth="1"/>
    <col min="56" max="16384" width="11.42578125" style="6"/>
  </cols>
  <sheetData>
    <row r="3" spans="1:25" ht="15" customHeight="1">
      <c r="E3" s="138" t="s">
        <v>12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3</v>
      </c>
      <c r="C6" s="107"/>
      <c r="E6" s="152" t="s">
        <v>59</v>
      </c>
      <c r="F6" s="152"/>
      <c r="G6" s="152"/>
      <c r="H6" s="152"/>
      <c r="I6" s="152"/>
      <c r="J6" s="152"/>
      <c r="K6" s="152"/>
      <c r="L6" s="152"/>
      <c r="M6" s="152"/>
      <c r="N6" s="152"/>
      <c r="O6" s="152"/>
      <c r="P6" s="152"/>
      <c r="Q6" s="152"/>
      <c r="R6" s="152"/>
      <c r="S6" s="152"/>
      <c r="T6" s="152"/>
      <c r="U6" s="152"/>
      <c r="V6" s="16"/>
      <c r="W6" s="143" t="s">
        <v>60</v>
      </c>
      <c r="X6" s="143"/>
      <c r="Y6" s="143"/>
    </row>
    <row r="7" spans="1:25">
      <c r="B7" s="107"/>
      <c r="C7" s="107"/>
      <c r="E7" s="152"/>
      <c r="F7" s="152"/>
      <c r="G7" s="152"/>
      <c r="H7" s="152"/>
      <c r="I7" s="152"/>
      <c r="J7" s="152"/>
      <c r="K7" s="152"/>
      <c r="L7" s="152"/>
      <c r="M7" s="152"/>
      <c r="N7" s="152"/>
      <c r="O7" s="152"/>
      <c r="P7" s="152"/>
      <c r="Q7" s="152"/>
      <c r="R7" s="152"/>
      <c r="S7" s="152"/>
      <c r="T7" s="152"/>
      <c r="U7" s="152"/>
      <c r="V7" s="16"/>
      <c r="W7" s="143"/>
      <c r="X7" s="143"/>
      <c r="Y7" s="143"/>
    </row>
    <row r="8" spans="1:25">
      <c r="B8" s="107" t="s">
        <v>7</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9</v>
      </c>
      <c r="C10" s="107"/>
      <c r="E10" s="134" t="str">
        <f>"Procesos activos al "&amp;Administrador!B5&amp;"DE "&amp;Administrador!B4</f>
        <v>Procesos activos al 30 DE JUNIO DE 2025</v>
      </c>
      <c r="F10" s="134"/>
      <c r="G10" s="134"/>
      <c r="H10" s="134"/>
      <c r="I10" s="134"/>
      <c r="J10" s="134"/>
      <c r="K10" s="134"/>
      <c r="L10" s="134" t="s">
        <v>61</v>
      </c>
      <c r="M10" s="70"/>
      <c r="N10" s="134" t="s">
        <v>62</v>
      </c>
      <c r="O10" s="134"/>
      <c r="P10" s="134"/>
      <c r="Q10" s="134"/>
      <c r="R10" s="134"/>
      <c r="S10" s="134"/>
      <c r="T10" s="134"/>
      <c r="U10" s="134" t="s">
        <v>61</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10</v>
      </c>
      <c r="C12" s="107"/>
      <c r="E12" s="175" t="s">
        <v>63</v>
      </c>
      <c r="F12" s="175"/>
      <c r="G12" s="175"/>
      <c r="H12" s="175"/>
      <c r="I12" s="175"/>
      <c r="J12" s="175"/>
      <c r="K12" s="190"/>
      <c r="L12" s="169">
        <v>271</v>
      </c>
      <c r="M12" s="68"/>
      <c r="N12" s="193" t="s">
        <v>64</v>
      </c>
      <c r="O12" s="193"/>
      <c r="P12" s="193"/>
      <c r="Q12" s="193"/>
      <c r="R12" s="193"/>
      <c r="S12" s="193"/>
      <c r="T12" s="194"/>
      <c r="U12" s="189">
        <v>1</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12</v>
      </c>
      <c r="C14" s="107"/>
      <c r="E14" s="191" t="s">
        <v>65</v>
      </c>
      <c r="F14" s="191"/>
      <c r="G14" s="191"/>
      <c r="H14" s="191"/>
      <c r="I14" s="191"/>
      <c r="J14" s="191"/>
      <c r="K14" s="192"/>
      <c r="L14" s="187">
        <v>271</v>
      </c>
      <c r="M14" s="186"/>
      <c r="N14" s="195" t="s">
        <v>66</v>
      </c>
      <c r="O14" s="195"/>
      <c r="P14" s="195"/>
      <c r="Q14" s="195"/>
      <c r="R14" s="195"/>
      <c r="S14" s="195"/>
      <c r="T14" s="196"/>
      <c r="U14" s="187">
        <v>1</v>
      </c>
      <c r="W14" s="118" t="s">
        <v>21</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16</v>
      </c>
      <c r="C16" s="107"/>
      <c r="E16" s="175" t="s">
        <v>67</v>
      </c>
      <c r="F16" s="175"/>
      <c r="G16" s="175"/>
      <c r="H16" s="175"/>
      <c r="I16" s="175"/>
      <c r="J16" s="175"/>
      <c r="K16" s="190"/>
      <c r="L16" s="169">
        <v>3</v>
      </c>
      <c r="M16" s="68"/>
      <c r="N16" s="199" t="s">
        <v>68</v>
      </c>
      <c r="O16" s="199"/>
      <c r="P16" s="199"/>
      <c r="Q16" s="199"/>
      <c r="R16" s="199"/>
      <c r="S16" s="199"/>
      <c r="T16" s="200"/>
      <c r="U16" s="189">
        <v>1</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17</v>
      </c>
      <c r="C18" s="107"/>
      <c r="N18" s="22"/>
      <c r="O18" s="22"/>
      <c r="P18" s="22"/>
      <c r="Q18" s="22"/>
      <c r="R18" s="22"/>
      <c r="S18" s="22"/>
      <c r="T18" s="22"/>
      <c r="U18" s="23"/>
      <c r="W18" s="125" t="s">
        <v>69</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61</v>
      </c>
      <c r="M19" s="70"/>
      <c r="N19" s="134" t="s">
        <v>70</v>
      </c>
      <c r="O19" s="134"/>
      <c r="P19" s="134"/>
      <c r="Q19" s="134"/>
      <c r="R19" s="134"/>
      <c r="S19" s="134"/>
      <c r="T19" s="134"/>
      <c r="U19" s="134" t="s">
        <v>61</v>
      </c>
      <c r="W19" s="125"/>
      <c r="X19" s="125"/>
      <c r="Y19" s="125"/>
    </row>
    <row r="20" spans="2:25">
      <c r="B20" s="107" t="s">
        <v>18</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14</v>
      </c>
      <c r="M21" s="43"/>
      <c r="N21" s="193" t="str">
        <f>"Cantidad de procesos activos ekOGUI - Calidad demandado"</f>
        <v>Cantidad de procesos activos ekOGUI - Calidad demandado</v>
      </c>
      <c r="O21" s="193"/>
      <c r="P21" s="193"/>
      <c r="Q21" s="193"/>
      <c r="R21" s="193"/>
      <c r="S21" s="193"/>
      <c r="T21" s="194"/>
      <c r="U21" s="188">
        <v>270</v>
      </c>
      <c r="W21" s="125"/>
      <c r="X21" s="125"/>
      <c r="Y21" s="125"/>
    </row>
    <row r="22" spans="2:25" ht="37.5" customHeight="1">
      <c r="B22" s="107" t="s">
        <v>19</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14</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220</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3.5</v>
      </c>
      <c r="L25" s="54">
        <f>+INT(IF(L23&lt;10,L23,IF(K25&lt;10,10,K25)))</f>
        <v>10</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33</v>
      </c>
      <c r="W25" s="125"/>
      <c r="X25" s="125"/>
      <c r="Y25" s="125"/>
    </row>
    <row r="26" spans="2:25" ht="26.25" customHeight="1">
      <c r="E26" s="134" t="str">
        <f>"Seleccione "&amp;L25&amp;" procesos terminados en el primer semestre de "&amp;Administrador!A8&amp;" y diligencie la siguiente tabla:"</f>
        <v>Seleccione 10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71</v>
      </c>
      <c r="O27" s="170"/>
      <c r="P27" s="170"/>
      <c r="Q27" s="170"/>
      <c r="R27" s="170"/>
      <c r="S27" s="170"/>
      <c r="T27" s="171"/>
      <c r="U27" s="172">
        <v>17</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4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72</v>
      </c>
      <c r="F30" s="134"/>
      <c r="G30" s="134"/>
      <c r="H30" s="134"/>
      <c r="I30" s="134"/>
      <c r="J30" s="134"/>
      <c r="K30" s="134"/>
      <c r="L30" s="134" t="s">
        <v>61</v>
      </c>
      <c r="M30" s="93"/>
      <c r="N30" s="134" t="s">
        <v>73</v>
      </c>
      <c r="O30" s="134"/>
      <c r="P30" s="134"/>
      <c r="Q30" s="134"/>
      <c r="R30" s="135"/>
      <c r="S30" s="135" t="s">
        <v>74</v>
      </c>
      <c r="T30" s="134" t="s">
        <v>75</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76</v>
      </c>
      <c r="F32" s="178"/>
      <c r="G32" s="178"/>
      <c r="H32" s="178"/>
      <c r="I32" s="178"/>
      <c r="J32" s="178"/>
      <c r="K32" s="179"/>
      <c r="L32" s="204">
        <f>+L25</f>
        <v>10</v>
      </c>
      <c r="M32" s="93"/>
      <c r="N32" s="175" t="s">
        <v>77</v>
      </c>
      <c r="O32" s="175"/>
      <c r="P32" s="175"/>
      <c r="Q32" s="175"/>
      <c r="R32" s="176"/>
      <c r="S32" s="173">
        <v>21</v>
      </c>
      <c r="T32" s="174">
        <v>6</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78</v>
      </c>
      <c r="F34" s="180"/>
      <c r="G34" s="180"/>
      <c r="H34" s="180"/>
      <c r="I34" s="180"/>
      <c r="J34" s="180"/>
      <c r="K34" s="181"/>
      <c r="L34" s="187">
        <v>10</v>
      </c>
      <c r="M34" s="93"/>
      <c r="N34" s="191" t="s">
        <v>79</v>
      </c>
      <c r="O34" s="191"/>
      <c r="P34" s="191"/>
      <c r="Q34" s="191"/>
      <c r="R34" s="201"/>
      <c r="S34" s="184">
        <v>136</v>
      </c>
      <c r="T34" s="177">
        <v>35</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80</v>
      </c>
      <c r="F36" s="182"/>
      <c r="G36" s="182"/>
      <c r="H36" s="182"/>
      <c r="I36" s="182"/>
      <c r="J36" s="182"/>
      <c r="K36" s="183"/>
      <c r="L36" s="169">
        <v>5</v>
      </c>
      <c r="M36" s="93"/>
      <c r="N36" s="175" t="s">
        <v>81</v>
      </c>
      <c r="O36" s="175"/>
      <c r="P36" s="175"/>
      <c r="Q36" s="175"/>
      <c r="R36" s="176"/>
      <c r="S36" s="173">
        <v>62</v>
      </c>
      <c r="T36" s="174">
        <v>21</v>
      </c>
      <c r="U36" s="169"/>
      <c r="V36" s="10">
        <f>+S32-T32</f>
        <v>15</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82</v>
      </c>
      <c r="F38" s="180"/>
      <c r="G38" s="180"/>
      <c r="H38" s="180"/>
      <c r="I38" s="180"/>
      <c r="J38" s="180"/>
      <c r="K38" s="181"/>
      <c r="L38" s="187">
        <v>2</v>
      </c>
      <c r="M38" s="68"/>
      <c r="N38" s="197" t="s">
        <v>83</v>
      </c>
      <c r="O38" s="197"/>
      <c r="P38" s="197"/>
      <c r="Q38" s="197"/>
      <c r="R38" s="198"/>
      <c r="S38" s="184">
        <v>0</v>
      </c>
      <c r="T38" s="177"/>
      <c r="U38" s="172"/>
      <c r="V38" s="10">
        <f>+S34-T34</f>
        <v>101</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84</v>
      </c>
      <c r="F40" s="178"/>
      <c r="G40" s="178"/>
      <c r="H40" s="178"/>
      <c r="I40" s="178"/>
      <c r="J40" s="178"/>
      <c r="K40" s="179"/>
      <c r="L40" s="169">
        <v>0</v>
      </c>
      <c r="M40" s="69"/>
      <c r="N40" s="68"/>
      <c r="O40" s="68"/>
      <c r="P40" s="68"/>
      <c r="Q40" s="68"/>
      <c r="R40" s="68"/>
      <c r="S40" s="68"/>
      <c r="T40" s="68"/>
      <c r="U40" s="68"/>
      <c r="V40" s="10">
        <f>+S36-T36</f>
        <v>41</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38</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t="s">
        <v>85</v>
      </c>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4" zoomScaleNormal="100" workbookViewId="0">
      <selection activeCell="E18" sqref="E18"/>
    </sheetView>
  </sheetViews>
  <sheetFormatPr defaultColWidth="11.42578125" defaultRowHeight="20.25"/>
  <cols>
    <col min="1" max="1" width="0" style="6" hidden="1" customWidth="1"/>
    <col min="2" max="2" width="17.7109375" style="55" customWidth="1"/>
    <col min="3" max="3" width="19.85546875" style="55" customWidth="1"/>
    <col min="4" max="10" width="9.140625" style="6" customWidth="1"/>
    <col min="11" max="11" width="18.5703125" style="6" customWidth="1"/>
    <col min="12" max="12" width="14.5703125" style="6" customWidth="1"/>
    <col min="13" max="13" width="2.7109375" style="6" customWidth="1"/>
    <col min="14" max="19" width="9.140625" style="6" customWidth="1"/>
    <col min="20" max="20" width="17.7109375" style="6" customWidth="1"/>
    <col min="21" max="21" width="14.140625" style="6" customWidth="1"/>
    <col min="22" max="22" width="3.5703125" style="6" customWidth="1"/>
    <col min="23" max="24" width="9.140625" style="6" customWidth="1"/>
    <col min="25" max="25" width="13.28515625" style="6" customWidth="1"/>
    <col min="26" max="64" width="9.140625" style="6" customWidth="1"/>
    <col min="65" max="16384" width="11.42578125" style="6"/>
  </cols>
  <sheetData>
    <row r="2" spans="2:25">
      <c r="E2" s="138" t="s">
        <v>16</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2" t="s">
        <v>86</v>
      </c>
      <c r="F5" s="152"/>
      <c r="G5" s="152"/>
      <c r="H5" s="152"/>
      <c r="I5" s="152"/>
      <c r="J5" s="152"/>
      <c r="K5" s="152"/>
      <c r="L5" s="152"/>
      <c r="M5" s="152"/>
      <c r="N5" s="152"/>
      <c r="O5" s="152"/>
      <c r="P5" s="152"/>
      <c r="Q5" s="152"/>
      <c r="R5" s="152"/>
      <c r="S5" s="152"/>
      <c r="T5" s="152"/>
      <c r="U5" s="152"/>
      <c r="V5" s="12"/>
      <c r="W5" s="143" t="s">
        <v>87</v>
      </c>
      <c r="X5" s="143"/>
      <c r="Y5" s="143"/>
    </row>
    <row r="6" spans="2:25">
      <c r="B6" s="107" t="s">
        <v>3</v>
      </c>
      <c r="C6" s="107"/>
      <c r="E6" s="152"/>
      <c r="F6" s="152"/>
      <c r="G6" s="152"/>
      <c r="H6" s="152"/>
      <c r="I6" s="152"/>
      <c r="J6" s="152"/>
      <c r="K6" s="152"/>
      <c r="L6" s="152"/>
      <c r="M6" s="152"/>
      <c r="N6" s="152"/>
      <c r="O6" s="152"/>
      <c r="P6" s="152"/>
      <c r="Q6" s="152"/>
      <c r="R6" s="152"/>
      <c r="S6" s="152"/>
      <c r="T6" s="152"/>
      <c r="U6" s="152"/>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7</v>
      </c>
      <c r="C8" s="107"/>
      <c r="W8" s="143"/>
      <c r="X8" s="143"/>
      <c r="Y8" s="143"/>
    </row>
    <row r="9" spans="2:25">
      <c r="B9" s="107"/>
      <c r="C9" s="107"/>
      <c r="E9" s="208" t="s">
        <v>16</v>
      </c>
      <c r="F9" s="208"/>
      <c r="G9" s="208"/>
      <c r="H9" s="208"/>
      <c r="I9" s="208"/>
      <c r="J9" s="208"/>
      <c r="K9" s="209"/>
      <c r="L9" s="206" t="s">
        <v>61</v>
      </c>
      <c r="M9" s="71"/>
      <c r="N9" s="208" t="s">
        <v>16</v>
      </c>
      <c r="O9" s="208"/>
      <c r="P9" s="208"/>
      <c r="Q9" s="208"/>
      <c r="R9" s="208"/>
      <c r="S9" s="208"/>
      <c r="T9" s="209"/>
      <c r="U9" s="206" t="s">
        <v>61</v>
      </c>
      <c r="W9" s="143"/>
      <c r="X9" s="143"/>
      <c r="Y9" s="143"/>
    </row>
    <row r="10" spans="2:25" ht="20.25" customHeight="1">
      <c r="B10" s="107" t="s">
        <v>9</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10</v>
      </c>
      <c r="C12" s="107"/>
      <c r="E12" s="193"/>
      <c r="F12" s="193"/>
      <c r="G12" s="193"/>
      <c r="H12" s="193"/>
      <c r="I12" s="193"/>
      <c r="J12" s="193"/>
      <c r="K12" s="194"/>
      <c r="L12" s="205"/>
      <c r="M12" s="70"/>
      <c r="N12" s="193"/>
      <c r="O12" s="193"/>
      <c r="P12" s="193"/>
      <c r="Q12" s="193"/>
      <c r="R12" s="193"/>
      <c r="S12" s="193"/>
      <c r="T12" s="194"/>
      <c r="U12" s="169"/>
      <c r="W12" s="118" t="s">
        <v>21</v>
      </c>
      <c r="X12" s="118"/>
      <c r="Y12" s="118"/>
    </row>
    <row r="13" spans="2:25" ht="24.75" customHeight="1">
      <c r="B13" s="107"/>
      <c r="C13" s="107"/>
      <c r="E13" s="195" t="s">
        <v>88</v>
      </c>
      <c r="F13" s="195"/>
      <c r="G13" s="195"/>
      <c r="H13" s="195"/>
      <c r="I13" s="195"/>
      <c r="J13" s="195"/>
      <c r="K13" s="196"/>
      <c r="L13" s="207">
        <v>0</v>
      </c>
      <c r="M13" s="70"/>
      <c r="N13" s="195" t="s">
        <v>89</v>
      </c>
      <c r="O13" s="195"/>
      <c r="P13" s="195"/>
      <c r="Q13" s="195"/>
      <c r="R13" s="195"/>
      <c r="S13" s="195"/>
      <c r="T13" s="196"/>
      <c r="U13" s="187">
        <v>0</v>
      </c>
      <c r="W13" s="118"/>
      <c r="X13" s="118"/>
      <c r="Y13" s="118"/>
    </row>
    <row r="14" spans="2:25" ht="20.25" customHeight="1">
      <c r="B14" s="107" t="s">
        <v>12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16</v>
      </c>
      <c r="C16" s="107"/>
    </row>
    <row r="17" spans="2:21" ht="27" customHeight="1">
      <c r="B17" s="107"/>
      <c r="C17" s="107"/>
      <c r="E17" s="124" t="s">
        <v>38</v>
      </c>
      <c r="F17" s="124"/>
      <c r="G17" s="124"/>
      <c r="H17" s="124"/>
      <c r="I17" s="124"/>
      <c r="J17" s="124"/>
      <c r="K17" s="124"/>
      <c r="L17" s="124"/>
      <c r="M17" s="124"/>
      <c r="N17" s="124"/>
      <c r="O17" s="124"/>
      <c r="P17" s="124"/>
      <c r="Q17" s="124"/>
      <c r="R17" s="124"/>
      <c r="S17" s="124"/>
      <c r="T17" s="124"/>
      <c r="U17" s="124"/>
    </row>
    <row r="18" spans="2:21" ht="39" customHeight="1">
      <c r="B18" s="107" t="s">
        <v>17</v>
      </c>
      <c r="C18" s="107"/>
      <c r="E18" s="126" t="s">
        <v>90</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18</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19</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0" zoomScaleNormal="100" workbookViewId="0">
      <selection activeCell="E25" sqref="E25"/>
    </sheetView>
  </sheetViews>
  <sheetFormatPr defaultColWidth="11.42578125" defaultRowHeight="20.25"/>
  <cols>
    <col min="1" max="1" width="0" style="6" hidden="1" customWidth="1"/>
    <col min="2" max="2" width="17.7109375" style="55" customWidth="1"/>
    <col min="3" max="3" width="19.85546875" style="55" customWidth="1"/>
    <col min="4" max="8" width="9.140625" style="6" customWidth="1"/>
    <col min="9" max="9" width="34.5703125" style="6" customWidth="1"/>
    <col min="10" max="18" width="9.140625" style="6" customWidth="1"/>
    <col min="19" max="19" width="6.5703125" style="6" customWidth="1"/>
    <col min="20" max="21" width="9.140625" style="6" customWidth="1"/>
    <col min="22" max="22" width="15.42578125" style="6" customWidth="1"/>
    <col min="23" max="38" width="9.140625" style="6" customWidth="1"/>
    <col min="39" max="16384" width="11.42578125" style="6"/>
  </cols>
  <sheetData>
    <row r="1" spans="2:22" ht="26.25" customHeight="1">
      <c r="E1" s="138" t="s">
        <v>17</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2" t="s">
        <v>91</v>
      </c>
      <c r="F5" s="152"/>
      <c r="G5" s="152"/>
      <c r="H5" s="152"/>
      <c r="I5" s="152"/>
      <c r="J5" s="152"/>
      <c r="K5" s="152"/>
      <c r="L5" s="152"/>
      <c r="M5" s="152"/>
      <c r="N5" s="152"/>
      <c r="O5" s="152"/>
      <c r="P5" s="152"/>
      <c r="Q5" s="152"/>
      <c r="R5" s="152"/>
      <c r="T5" s="143" t="s">
        <v>92</v>
      </c>
      <c r="U5" s="143"/>
      <c r="V5" s="143"/>
    </row>
    <row r="6" spans="2:22">
      <c r="B6" s="107" t="s">
        <v>3</v>
      </c>
      <c r="C6" s="107"/>
      <c r="E6" s="152"/>
      <c r="F6" s="152"/>
      <c r="G6" s="152"/>
      <c r="H6" s="152"/>
      <c r="I6" s="152"/>
      <c r="J6" s="152"/>
      <c r="K6" s="152"/>
      <c r="L6" s="152"/>
      <c r="M6" s="152"/>
      <c r="N6" s="152"/>
      <c r="O6" s="152"/>
      <c r="P6" s="152"/>
      <c r="Q6" s="152"/>
      <c r="R6" s="152"/>
      <c r="T6" s="143"/>
      <c r="U6" s="143"/>
      <c r="V6" s="143"/>
    </row>
    <row r="7" spans="2:22" ht="14.65" customHeight="1">
      <c r="B7" s="107"/>
      <c r="C7" s="107"/>
      <c r="P7" s="16"/>
      <c r="Q7" s="16"/>
      <c r="R7" s="16"/>
      <c r="T7" s="143"/>
      <c r="U7" s="143"/>
      <c r="V7" s="143"/>
    </row>
    <row r="8" spans="2:22" ht="19.5" customHeight="1">
      <c r="B8" s="107" t="s">
        <v>7</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93</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9</v>
      </c>
      <c r="C10" s="107"/>
      <c r="E10" s="211" t="s">
        <v>94</v>
      </c>
      <c r="F10" s="211"/>
      <c r="G10" s="211"/>
      <c r="H10" s="211"/>
      <c r="I10" s="211"/>
      <c r="J10" s="211"/>
      <c r="K10" s="211"/>
      <c r="L10" s="211"/>
      <c r="M10" s="211"/>
      <c r="N10" s="211"/>
      <c r="O10" s="211"/>
      <c r="P10" s="211"/>
      <c r="Q10" s="211"/>
      <c r="R10" s="212" t="s">
        <v>95</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10</v>
      </c>
      <c r="C12" s="107"/>
      <c r="T12" s="143"/>
      <c r="U12" s="143"/>
      <c r="V12" s="143"/>
    </row>
    <row r="13" spans="2:22">
      <c r="B13" s="107"/>
      <c r="C13" s="107"/>
      <c r="E13" s="210" t="s">
        <v>96</v>
      </c>
      <c r="F13" s="210"/>
      <c r="G13" s="210"/>
      <c r="H13" s="210"/>
      <c r="I13" s="210"/>
      <c r="J13" s="210"/>
      <c r="K13" s="210"/>
      <c r="L13" s="210"/>
      <c r="M13" s="210"/>
      <c r="N13" s="210"/>
      <c r="O13" s="210"/>
      <c r="T13" s="118" t="s">
        <v>21</v>
      </c>
      <c r="U13" s="118"/>
      <c r="V13" s="118"/>
    </row>
    <row r="14" spans="2:22" ht="20.25" customHeight="1">
      <c r="B14" s="107" t="s">
        <v>12</v>
      </c>
      <c r="C14" s="107"/>
      <c r="E14" s="210"/>
      <c r="F14" s="210"/>
      <c r="G14" s="210"/>
      <c r="H14" s="210"/>
      <c r="I14" s="210"/>
      <c r="J14" s="213" t="s">
        <v>97</v>
      </c>
      <c r="K14" s="213"/>
      <c r="L14" s="213" t="s">
        <v>98</v>
      </c>
      <c r="M14" s="213"/>
      <c r="N14" s="213" t="s">
        <v>99</v>
      </c>
      <c r="O14" s="213"/>
      <c r="T14" s="118"/>
      <c r="U14" s="118"/>
      <c r="V14" s="118"/>
    </row>
    <row r="15" spans="2:22" ht="30.75" customHeight="1">
      <c r="B15" s="107"/>
      <c r="C15" s="107"/>
      <c r="E15" s="175" t="s">
        <v>100</v>
      </c>
      <c r="F15" s="175"/>
      <c r="G15" s="175"/>
      <c r="H15" s="175"/>
      <c r="I15" s="176"/>
      <c r="J15" s="174">
        <v>0</v>
      </c>
      <c r="K15" s="217"/>
      <c r="L15" s="174">
        <v>0</v>
      </c>
      <c r="M15" s="217"/>
      <c r="N15" s="215">
        <f>+J15+L15</f>
        <v>0</v>
      </c>
      <c r="O15" s="215"/>
      <c r="T15" s="17"/>
      <c r="U15" s="17"/>
      <c r="V15" s="17"/>
    </row>
    <row r="16" spans="2:22" ht="30.75" customHeight="1">
      <c r="B16" s="107" t="s">
        <v>16</v>
      </c>
      <c r="C16" s="107"/>
      <c r="E16" s="191" t="s">
        <v>101</v>
      </c>
      <c r="F16" s="191"/>
      <c r="G16" s="191"/>
      <c r="H16" s="191"/>
      <c r="I16" s="201"/>
      <c r="J16" s="177">
        <v>0</v>
      </c>
      <c r="K16" s="218"/>
      <c r="L16" s="177">
        <v>0</v>
      </c>
      <c r="M16" s="218"/>
      <c r="N16" s="216">
        <f>+J16+L16</f>
        <v>0</v>
      </c>
      <c r="O16" s="216"/>
    </row>
    <row r="17" spans="2:19" ht="30.75" customHeight="1">
      <c r="B17" s="107"/>
      <c r="C17" s="107"/>
      <c r="E17" s="175" t="s">
        <v>102</v>
      </c>
      <c r="F17" s="175"/>
      <c r="G17" s="175"/>
      <c r="H17" s="175"/>
      <c r="I17" s="176"/>
      <c r="J17" s="174">
        <v>0</v>
      </c>
      <c r="K17" s="217"/>
      <c r="L17" s="174">
        <v>252</v>
      </c>
      <c r="M17" s="217"/>
      <c r="N17" s="215">
        <f>+J17+L17</f>
        <v>252</v>
      </c>
      <c r="O17" s="215"/>
      <c r="S17" s="18"/>
    </row>
    <row r="18" spans="2:19" ht="20.25" customHeight="1">
      <c r="B18" s="107" t="s">
        <v>17</v>
      </c>
      <c r="C18" s="107"/>
      <c r="S18" s="18"/>
    </row>
    <row r="19" spans="2:19" ht="27" customHeight="1">
      <c r="B19" s="107"/>
      <c r="C19" s="107"/>
      <c r="E19" s="213" t="s">
        <v>103</v>
      </c>
      <c r="F19" s="213"/>
      <c r="G19" s="213"/>
      <c r="H19" s="213"/>
      <c r="I19" s="213"/>
      <c r="J19" s="214" t="s">
        <v>61</v>
      </c>
      <c r="K19" s="214"/>
    </row>
    <row r="20" spans="2:19" ht="30.75" customHeight="1">
      <c r="B20" s="107" t="s">
        <v>18</v>
      </c>
      <c r="C20" s="107"/>
      <c r="E20" s="175" t="s">
        <v>104</v>
      </c>
      <c r="F20" s="175"/>
      <c r="G20" s="175"/>
      <c r="H20" s="175"/>
      <c r="I20" s="176"/>
      <c r="J20" s="174">
        <v>0</v>
      </c>
      <c r="K20" s="169"/>
    </row>
    <row r="21" spans="2:19" ht="30.75" customHeight="1">
      <c r="B21" s="107"/>
      <c r="C21" s="107"/>
      <c r="E21" s="191" t="s">
        <v>105</v>
      </c>
      <c r="F21" s="191"/>
      <c r="G21" s="191"/>
      <c r="H21" s="191"/>
      <c r="I21" s="201"/>
      <c r="J21" s="177">
        <v>0</v>
      </c>
      <c r="K21" s="172"/>
    </row>
    <row r="22" spans="2:19" ht="39" customHeight="1">
      <c r="B22" s="107" t="s">
        <v>19</v>
      </c>
      <c r="C22" s="107"/>
      <c r="E22" s="175" t="s">
        <v>106</v>
      </c>
      <c r="F22" s="175"/>
      <c r="G22" s="175"/>
      <c r="H22" s="175"/>
      <c r="I22" s="176"/>
      <c r="J22" s="174">
        <v>0</v>
      </c>
      <c r="K22" s="169"/>
    </row>
    <row r="23" spans="2:19">
      <c r="O23" s="19"/>
    </row>
    <row r="24" spans="2:19" ht="27.75" customHeight="1">
      <c r="E24" s="124" t="s">
        <v>38</v>
      </c>
      <c r="F24" s="124"/>
      <c r="G24" s="124"/>
      <c r="H24" s="124"/>
      <c r="I24" s="124"/>
      <c r="J24" s="124"/>
      <c r="K24" s="124"/>
      <c r="L24" s="124"/>
      <c r="M24" s="124"/>
      <c r="N24" s="124"/>
      <c r="O24" s="124"/>
      <c r="P24" s="124"/>
      <c r="Q24" s="124"/>
      <c r="R24" s="124"/>
    </row>
    <row r="25" spans="2:19" ht="15.75" customHeight="1">
      <c r="E25" s="126"/>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E17" sqref="E17"/>
    </sheetView>
  </sheetViews>
  <sheetFormatPr defaultColWidth="11.42578125" defaultRowHeight="20.25"/>
  <cols>
    <col min="1" max="1" width="0" style="6" hidden="1" customWidth="1"/>
    <col min="2" max="2" width="17.7109375" style="55" customWidth="1"/>
    <col min="3" max="3" width="19.85546875" style="55" customWidth="1"/>
    <col min="4" max="14" width="9.140625" style="6" customWidth="1"/>
    <col min="15" max="15" width="9.140625" style="6" hidden="1" customWidth="1"/>
    <col min="16" max="19" width="9.140625" style="6" customWidth="1"/>
    <col min="20" max="20" width="14.42578125" style="6" customWidth="1"/>
    <col min="21" max="22" width="9.140625" style="6" customWidth="1"/>
    <col min="23" max="23" width="17.5703125" style="6" customWidth="1"/>
    <col min="24" max="44" width="9.140625" style="6" customWidth="1"/>
    <col min="45" max="16384" width="11.42578125" style="6"/>
  </cols>
  <sheetData>
    <row r="2" spans="2:23">
      <c r="E2" s="138" t="s">
        <v>18</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2" t="s">
        <v>107</v>
      </c>
      <c r="F5" s="152"/>
      <c r="G5" s="152"/>
      <c r="H5" s="152"/>
      <c r="I5" s="152"/>
      <c r="J5" s="152"/>
      <c r="K5" s="152"/>
      <c r="L5" s="152"/>
      <c r="M5" s="152"/>
      <c r="N5" s="152"/>
      <c r="O5" s="152"/>
      <c r="P5" s="152"/>
      <c r="Q5" s="152"/>
      <c r="R5" s="152"/>
      <c r="S5" s="152"/>
      <c r="U5" s="143" t="s">
        <v>108</v>
      </c>
      <c r="V5" s="143"/>
      <c r="W5" s="143"/>
    </row>
    <row r="6" spans="2:23" ht="19.5" customHeight="1">
      <c r="B6" s="107" t="s">
        <v>3</v>
      </c>
      <c r="C6" s="107"/>
      <c r="E6" s="152"/>
      <c r="F6" s="152"/>
      <c r="G6" s="152"/>
      <c r="H6" s="152"/>
      <c r="I6" s="152"/>
      <c r="J6" s="152"/>
      <c r="K6" s="152"/>
      <c r="L6" s="152"/>
      <c r="M6" s="152"/>
      <c r="N6" s="152"/>
      <c r="O6" s="152"/>
      <c r="P6" s="152"/>
      <c r="Q6" s="152"/>
      <c r="R6" s="152"/>
      <c r="S6" s="152"/>
      <c r="U6" s="143"/>
      <c r="V6" s="143"/>
      <c r="W6" s="143"/>
    </row>
    <row r="7" spans="2:23" ht="19.5" customHeight="1">
      <c r="B7" s="107"/>
      <c r="C7" s="107"/>
      <c r="S7" s="89"/>
      <c r="T7" s="89"/>
      <c r="U7" s="143"/>
      <c r="V7" s="143"/>
      <c r="W7" s="143"/>
    </row>
    <row r="8" spans="2:23" ht="19.5" customHeight="1">
      <c r="B8" s="107" t="s">
        <v>7</v>
      </c>
      <c r="C8" s="107"/>
      <c r="S8" s="89"/>
      <c r="T8" s="89"/>
      <c r="U8" s="143"/>
      <c r="V8" s="143"/>
      <c r="W8" s="143"/>
    </row>
    <row r="9" spans="2:23" ht="11.25" customHeight="1">
      <c r="B9" s="107"/>
      <c r="C9" s="107"/>
      <c r="E9" s="221" t="s">
        <v>109</v>
      </c>
      <c r="F9" s="221"/>
      <c r="G9" s="221"/>
      <c r="H9" s="221"/>
      <c r="I9" s="221"/>
      <c r="J9" s="221"/>
      <c r="K9" s="221"/>
      <c r="L9" s="221"/>
      <c r="M9" s="221"/>
      <c r="N9" s="221"/>
      <c r="O9" s="221"/>
      <c r="P9" s="221"/>
      <c r="Q9" s="221"/>
      <c r="R9" s="212" t="s">
        <v>95</v>
      </c>
      <c r="S9" s="212"/>
      <c r="T9" s="89"/>
      <c r="U9" s="143"/>
      <c r="V9" s="143"/>
      <c r="W9" s="143"/>
    </row>
    <row r="10" spans="2:23" ht="20.25" customHeight="1">
      <c r="B10" s="107" t="s">
        <v>9</v>
      </c>
      <c r="C10" s="107"/>
      <c r="E10" s="221"/>
      <c r="F10" s="221"/>
      <c r="G10" s="221"/>
      <c r="H10" s="221"/>
      <c r="I10" s="221"/>
      <c r="J10" s="221"/>
      <c r="K10" s="221"/>
      <c r="L10" s="221"/>
      <c r="M10" s="221"/>
      <c r="N10" s="221"/>
      <c r="O10" s="221"/>
      <c r="P10" s="221"/>
      <c r="Q10" s="221"/>
      <c r="R10" s="212"/>
      <c r="S10" s="212"/>
      <c r="T10" s="57">
        <f>IF(R9="SI",1," ")</f>
        <v>1</v>
      </c>
      <c r="U10" s="143"/>
      <c r="V10" s="143"/>
      <c r="W10" s="143"/>
    </row>
    <row r="11" spans="2:23" ht="15.75" customHeight="1">
      <c r="B11" s="107"/>
      <c r="C11" s="107"/>
      <c r="E11" s="219" t="str">
        <f>IFERROR(IF(T10=1,"¿Cuántos pagos ha relacionado la entidad en ekOGUI?",IF(T10=_xleta.NOT,"")),"")</f>
        <v>¿Cuántos pagos ha relacionado la entidad en ekOGUI?</v>
      </c>
      <c r="F11" s="219"/>
      <c r="G11" s="219"/>
      <c r="H11" s="219"/>
      <c r="I11" s="219"/>
      <c r="J11" s="219"/>
      <c r="K11" s="219"/>
      <c r="L11" s="219"/>
      <c r="M11" s="219"/>
      <c r="N11" s="219"/>
      <c r="O11" s="219"/>
      <c r="P11" s="219"/>
      <c r="Q11" s="219"/>
      <c r="R11" s="220">
        <v>10</v>
      </c>
      <c r="S11" s="220"/>
      <c r="T11" s="89"/>
      <c r="U11" s="143"/>
      <c r="V11" s="143"/>
      <c r="W11" s="143"/>
    </row>
    <row r="12" spans="2:23" ht="15.75" customHeight="1">
      <c r="B12" s="107" t="s">
        <v>10</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21</v>
      </c>
      <c r="V13" s="118"/>
      <c r="W13" s="118"/>
    </row>
    <row r="14" spans="2:23" ht="16.5" customHeight="1">
      <c r="B14" s="107" t="s">
        <v>12</v>
      </c>
      <c r="C14" s="107"/>
      <c r="U14" s="118"/>
      <c r="V14" s="118"/>
      <c r="W14" s="118"/>
    </row>
    <row r="15" spans="2:23" ht="20.25" customHeight="1">
      <c r="B15" s="107"/>
      <c r="C15" s="107"/>
      <c r="U15" s="17"/>
      <c r="V15" s="17"/>
      <c r="W15" s="17"/>
    </row>
    <row r="16" spans="2:23" ht="18" customHeight="1">
      <c r="B16" s="107" t="s">
        <v>16</v>
      </c>
      <c r="C16" s="107"/>
      <c r="E16" s="124" t="s">
        <v>38</v>
      </c>
      <c r="F16" s="124"/>
      <c r="G16" s="124"/>
      <c r="H16" s="124"/>
      <c r="I16" s="124"/>
      <c r="J16" s="124"/>
      <c r="K16" s="124"/>
      <c r="L16" s="124"/>
      <c r="M16" s="124"/>
      <c r="N16" s="124"/>
      <c r="O16" s="124"/>
      <c r="P16" s="124"/>
      <c r="Q16" s="124"/>
      <c r="R16" s="124"/>
      <c r="S16" s="124"/>
    </row>
    <row r="17" spans="2:19" ht="19.5" customHeight="1">
      <c r="B17" s="107"/>
      <c r="C17" s="107"/>
      <c r="E17" s="150" t="s">
        <v>110</v>
      </c>
      <c r="F17" s="150"/>
      <c r="G17" s="150"/>
      <c r="H17" s="150"/>
      <c r="I17" s="150"/>
      <c r="J17" s="150"/>
      <c r="K17" s="150"/>
      <c r="L17" s="150"/>
      <c r="M17" s="150"/>
      <c r="N17" s="150"/>
      <c r="O17" s="150"/>
      <c r="P17" s="150"/>
      <c r="Q17" s="150"/>
      <c r="R17" s="150"/>
      <c r="S17" s="150"/>
    </row>
    <row r="18" spans="2:19" ht="20.25" customHeight="1">
      <c r="B18" s="107" t="s">
        <v>17</v>
      </c>
      <c r="C18" s="107"/>
      <c r="E18" s="150"/>
      <c r="F18" s="150"/>
      <c r="G18" s="150"/>
      <c r="H18" s="150"/>
      <c r="I18" s="150"/>
      <c r="J18" s="150"/>
      <c r="K18" s="150"/>
      <c r="L18" s="150"/>
      <c r="M18" s="150"/>
      <c r="N18" s="150"/>
      <c r="O18" s="150"/>
      <c r="P18" s="150"/>
      <c r="Q18" s="150"/>
      <c r="R18" s="150"/>
      <c r="S18" s="150"/>
    </row>
    <row r="19" spans="2:19" ht="23.25" customHeight="1">
      <c r="B19" s="107"/>
      <c r="C19" s="107"/>
      <c r="E19" s="150"/>
      <c r="F19" s="150"/>
      <c r="G19" s="150"/>
      <c r="H19" s="150"/>
      <c r="I19" s="150"/>
      <c r="J19" s="150"/>
      <c r="K19" s="150"/>
      <c r="L19" s="150"/>
      <c r="M19" s="150"/>
      <c r="N19" s="150"/>
      <c r="O19" s="150"/>
      <c r="P19" s="150"/>
      <c r="Q19" s="150"/>
      <c r="R19" s="150"/>
      <c r="S19" s="150"/>
    </row>
    <row r="20" spans="2:19">
      <c r="B20" s="107" t="s">
        <v>18</v>
      </c>
      <c r="C20" s="107"/>
      <c r="E20" s="150"/>
      <c r="F20" s="150"/>
      <c r="G20" s="150"/>
      <c r="H20" s="150"/>
      <c r="I20" s="150"/>
      <c r="J20" s="150"/>
      <c r="K20" s="150"/>
      <c r="L20" s="150"/>
      <c r="M20" s="150"/>
      <c r="N20" s="150"/>
      <c r="O20" s="150"/>
      <c r="P20" s="150"/>
      <c r="Q20" s="150"/>
      <c r="R20" s="150"/>
      <c r="S20" s="150"/>
    </row>
    <row r="21" spans="2:19" ht="13.5" customHeight="1">
      <c r="B21" s="107"/>
      <c r="C21" s="107"/>
      <c r="E21" s="150"/>
      <c r="F21" s="150"/>
      <c r="G21" s="150"/>
      <c r="H21" s="150"/>
      <c r="I21" s="150"/>
      <c r="J21" s="150"/>
      <c r="K21" s="150"/>
      <c r="L21" s="150"/>
      <c r="M21" s="150"/>
      <c r="N21" s="150"/>
      <c r="O21" s="150"/>
      <c r="P21" s="150"/>
      <c r="Q21" s="150"/>
      <c r="R21" s="150"/>
      <c r="S21" s="150"/>
    </row>
    <row r="22" spans="2:19" ht="45.75" customHeight="1">
      <c r="B22" s="107" t="s">
        <v>19</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11" priority="5">
      <formula>$T$10&gt;1</formula>
    </cfRule>
  </conditionalFormatting>
  <conditionalFormatting sqref="R11:S12">
    <cfRule type="uniqueValues" dxfId="10"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tabSelected="1" topLeftCell="A5" zoomScaleNormal="100" workbookViewId="0">
      <selection activeCell="D36" sqref="D36:I42"/>
    </sheetView>
  </sheetViews>
  <sheetFormatPr defaultColWidth="11.42578125" defaultRowHeight="23.25"/>
  <cols>
    <col min="1" max="1" width="17.7109375" style="61" customWidth="1"/>
    <col min="2" max="2" width="19.85546875" style="61" customWidth="1"/>
    <col min="3" max="3" width="11.42578125" style="28"/>
    <col min="4" max="4" width="54" style="28" customWidth="1"/>
    <col min="5" max="5" width="19" style="28" customWidth="1"/>
    <col min="6" max="6" width="11.42578125" style="28"/>
    <col min="7" max="7" width="35.5703125" style="28" customWidth="1"/>
    <col min="8" max="8" width="18.42578125" style="28" customWidth="1"/>
    <col min="9" max="10" width="11.42578125" style="28"/>
    <col min="11" max="11" width="4.42578125" style="28" customWidth="1"/>
    <col min="12" max="13" width="9.140625" style="28" customWidth="1"/>
    <col min="14" max="14" width="13.42578125" style="28" customWidth="1"/>
    <col min="15" max="21" width="11.42578125" style="28"/>
    <col min="22" max="23" width="0" style="28" hidden="1" customWidth="1"/>
    <col min="24" max="16384" width="11.42578125" style="28"/>
  </cols>
  <sheetData>
    <row r="1" spans="1:23">
      <c r="G1" s="29"/>
    </row>
    <row r="2" spans="1:23" ht="34.5" customHeight="1">
      <c r="C2" s="30"/>
      <c r="D2" s="30"/>
      <c r="E2" s="30"/>
      <c r="F2" s="30"/>
      <c r="G2" s="30"/>
      <c r="H2" s="30"/>
      <c r="I2" s="30"/>
      <c r="J2" s="30"/>
      <c r="L2" s="229" t="s">
        <v>111</v>
      </c>
      <c r="M2" s="229"/>
      <c r="N2" s="229"/>
    </row>
    <row r="3" spans="1:23" ht="38.1" customHeight="1">
      <c r="C3" s="30"/>
      <c r="D3" s="30"/>
      <c r="E3" s="30"/>
      <c r="F3" s="27"/>
      <c r="G3" s="30"/>
      <c r="H3" s="154" t="s">
        <v>112</v>
      </c>
      <c r="I3" s="154"/>
      <c r="J3" s="31"/>
      <c r="L3" s="229"/>
      <c r="M3" s="229"/>
      <c r="N3" s="229"/>
    </row>
    <row r="4" spans="1:23" ht="21.75" customHeight="1">
      <c r="C4" s="30"/>
      <c r="D4" s="30"/>
      <c r="E4" s="30"/>
      <c r="F4" s="27"/>
      <c r="G4" s="30"/>
      <c r="H4" s="233">
        <v>45888</v>
      </c>
      <c r="I4" s="234"/>
      <c r="J4" s="32"/>
      <c r="L4" s="229"/>
      <c r="M4" s="229"/>
      <c r="N4" s="229"/>
    </row>
    <row r="5" spans="1:23">
      <c r="C5" s="30"/>
      <c r="D5" s="30"/>
      <c r="E5" s="30"/>
      <c r="F5" s="30"/>
      <c r="G5" s="30"/>
      <c r="H5" s="30"/>
      <c r="I5" s="32"/>
      <c r="J5" s="32"/>
      <c r="K5" s="33"/>
      <c r="L5" s="229"/>
      <c r="M5" s="229"/>
      <c r="N5" s="229"/>
      <c r="O5" s="33"/>
    </row>
    <row r="6" spans="1:23" ht="24" customHeight="1">
      <c r="A6" s="228" t="s">
        <v>3</v>
      </c>
      <c r="B6" s="228"/>
      <c r="C6" s="30"/>
      <c r="D6" s="231" t="s">
        <v>113</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7</v>
      </c>
      <c r="B8" s="228"/>
      <c r="C8" s="30"/>
      <c r="D8" s="30"/>
      <c r="E8" s="30"/>
      <c r="F8" s="30"/>
      <c r="G8" s="30"/>
      <c r="H8" s="30"/>
      <c r="I8" s="30"/>
      <c r="J8" s="35"/>
      <c r="K8" s="36"/>
      <c r="L8" s="230" t="s">
        <v>21</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9</v>
      </c>
      <c r="B10" s="228"/>
      <c r="C10" s="30"/>
      <c r="D10" s="65" t="s">
        <v>114</v>
      </c>
      <c r="E10" s="232" t="s">
        <v>115</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10</v>
      </c>
      <c r="B12" s="228"/>
      <c r="C12" s="30"/>
      <c r="D12" s="106"/>
      <c r="E12" s="30"/>
      <c r="F12" s="30"/>
      <c r="G12" s="30"/>
      <c r="H12" s="30"/>
      <c r="I12" s="30"/>
      <c r="J12" s="39"/>
      <c r="W12" s="28" t="s">
        <v>116</v>
      </c>
    </row>
    <row r="13" spans="1:23" ht="40.5" customHeight="1">
      <c r="A13" s="228"/>
      <c r="B13" s="228"/>
      <c r="C13" s="30"/>
      <c r="D13" s="66" t="s">
        <v>117</v>
      </c>
      <c r="E13" s="232" t="s">
        <v>118</v>
      </c>
      <c r="F13" s="232"/>
      <c r="G13" s="232"/>
      <c r="H13" s="232"/>
      <c r="I13" s="232"/>
      <c r="J13" s="30"/>
      <c r="W13" s="28" t="s">
        <v>119</v>
      </c>
    </row>
    <row r="14" spans="1:23" ht="21.75" customHeight="1">
      <c r="A14" s="228" t="s">
        <v>12</v>
      </c>
      <c r="B14" s="228"/>
      <c r="C14" s="30"/>
      <c r="D14" s="30"/>
      <c r="E14" s="56"/>
      <c r="F14" s="30"/>
      <c r="G14" s="30"/>
      <c r="H14" s="30"/>
      <c r="I14" s="40"/>
      <c r="J14" s="30"/>
      <c r="W14" s="28" t="s">
        <v>120</v>
      </c>
    </row>
    <row r="15" spans="1:23" ht="28.5" customHeight="1">
      <c r="A15" s="228"/>
      <c r="B15" s="228"/>
      <c r="C15" s="30"/>
      <c r="D15" s="62" t="s">
        <v>121</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122</v>
      </c>
      <c r="H15" s="154" t="str">
        <f>IF(AND(Arbitramentos!L13="", Arbitramentos!U13=""), "Falta diligenciar", IF(Arbitramentos!L13="", "Falta diligenciar", IF(Arbitramentos!U13="", "Falta diligenciar",IF(H17="", "Falta diligenciar",""))))</f>
        <v/>
      </c>
      <c r="I15" s="154"/>
      <c r="J15" s="30"/>
    </row>
    <row r="16" spans="1:23" ht="28.5" customHeight="1">
      <c r="A16" s="228" t="s">
        <v>16</v>
      </c>
      <c r="B16" s="228"/>
      <c r="C16" s="30"/>
      <c r="D16" s="72" t="s">
        <v>123</v>
      </c>
      <c r="E16" s="77">
        <f>(COUNTA(Usuarios!K11:N20)/5)</f>
        <v>1</v>
      </c>
      <c r="F16" s="30"/>
      <c r="G16" s="72" t="s">
        <v>124</v>
      </c>
      <c r="H16" s="236">
        <f>IF(Arbitramentos!$L$13="", "", Arbitramentos!$L$13)</f>
        <v>0</v>
      </c>
      <c r="I16" s="236"/>
      <c r="J16" s="30"/>
    </row>
    <row r="17" spans="1:10" ht="28.5" customHeight="1">
      <c r="A17" s="228"/>
      <c r="B17" s="228"/>
      <c r="C17" s="30"/>
      <c r="D17" s="99" t="s">
        <v>125</v>
      </c>
      <c r="E17" s="102">
        <f>(COUNTA(Usuarios!O11:Q20)/5)</f>
        <v>0</v>
      </c>
      <c r="F17" s="30"/>
      <c r="G17" s="78" t="s">
        <v>126</v>
      </c>
      <c r="H17" s="237">
        <f>IF(OR(ISBLANK(Arbitramentos!L13), ISBLANK(Arbitramentos!L11)), "", IF(AND(Arbitramentos!L13=0, Arbitramentos!L11=0), 0, IFERROR(Arbitramentos!L13/Arbitramentos!L11, "")))</f>
        <v>0</v>
      </c>
      <c r="I17" s="237"/>
      <c r="J17" s="30"/>
    </row>
    <row r="18" spans="1:10" ht="28.5" customHeight="1">
      <c r="A18" s="228" t="s">
        <v>17</v>
      </c>
      <c r="B18" s="228"/>
      <c r="C18" s="30"/>
      <c r="D18" s="72" t="s">
        <v>127</v>
      </c>
      <c r="E18" s="100">
        <f>+Abogados!$J$9</f>
        <v>12</v>
      </c>
      <c r="F18" s="30"/>
      <c r="G18" s="72" t="s">
        <v>128</v>
      </c>
      <c r="H18" s="236">
        <f>IF(Arbitramentos!$U$13="", "", Arbitramentos!$U$13)</f>
        <v>0</v>
      </c>
      <c r="I18" s="236"/>
      <c r="J18" s="30"/>
    </row>
    <row r="19" spans="1:10" ht="28.5" customHeight="1">
      <c r="A19" s="228"/>
      <c r="B19" s="228"/>
      <c r="C19" s="30"/>
      <c r="D19" s="99" t="s">
        <v>129</v>
      </c>
      <c r="E19" s="101">
        <f>IFERROR((+Abogados!I19+Abogados!I21)/(Abogados!I15*2)," ")</f>
        <v>1</v>
      </c>
      <c r="F19" s="30"/>
      <c r="G19" s="78"/>
      <c r="H19" s="226"/>
      <c r="I19" s="226"/>
      <c r="J19" s="30"/>
    </row>
    <row r="20" spans="1:10" ht="28.5" customHeight="1">
      <c r="A20" s="228" t="s">
        <v>18</v>
      </c>
      <c r="B20" s="228"/>
      <c r="C20" s="30"/>
      <c r="D20" s="72" t="s">
        <v>130</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19</v>
      </c>
      <c r="B22" s="228"/>
      <c r="C22" s="30"/>
      <c r="D22" s="62" t="s">
        <v>131</v>
      </c>
      <c r="E22" s="82" t="str">
        <f>IF(AND('Registro Casos'!P10=""), "Falta diligenciar", IF('Registro Casos'!P13="", "Falta diligenciar", IF('Registro Casos'!P16="", "Falta diligenciar",IF('Registro Casos'!P19="", "Falta diligenciar",""))))</f>
        <v/>
      </c>
      <c r="F22" s="30"/>
      <c r="G22" s="62" t="s">
        <v>132</v>
      </c>
      <c r="H22" s="154" t="str">
        <f>IF(AND('Comité de conciliación'!R8="",'Comité de conciliación'!R10=""),"Falta diligenciar",IF('Comité de conciliación'!J20="","Falta diligenciar",IF('Comité de conciliación'!J21="","Falta diligenciar",IF('Comité de conciliación'!J22="","Falta diligenciar",""))))</f>
        <v/>
      </c>
      <c r="I22" s="154"/>
      <c r="J22" s="30"/>
    </row>
    <row r="23" spans="1:10" ht="28.5" customHeight="1">
      <c r="C23" s="30"/>
      <c r="D23" s="72" t="s">
        <v>133</v>
      </c>
      <c r="E23" s="83">
        <f>+'Registro Casos'!$P$10</f>
        <v>9</v>
      </c>
      <c r="F23" s="41"/>
      <c r="G23" s="72" t="s">
        <v>134</v>
      </c>
      <c r="H23" s="97" t="str">
        <f>+'Comité de conciliación'!$R$8</f>
        <v>NO</v>
      </c>
      <c r="I23" s="97"/>
      <c r="J23" s="30"/>
    </row>
    <row r="24" spans="1:10" ht="28.5" customHeight="1">
      <c r="C24" s="30"/>
      <c r="D24" s="78" t="s">
        <v>135</v>
      </c>
      <c r="E24" s="84">
        <f>+'Registro Casos'!$P$13</f>
        <v>9</v>
      </c>
      <c r="F24" s="41"/>
      <c r="G24" s="78" t="s">
        <v>136</v>
      </c>
      <c r="H24" s="95" t="str">
        <f>+'Comité de conciliación'!$R$10</f>
        <v>SI</v>
      </c>
      <c r="I24" s="95"/>
      <c r="J24" s="30"/>
    </row>
    <row r="25" spans="1:10" ht="28.5" customHeight="1">
      <c r="C25" s="30"/>
      <c r="D25" s="72" t="s">
        <v>137</v>
      </c>
      <c r="E25" s="85">
        <f>+'Registro Casos'!$P$16</f>
        <v>2</v>
      </c>
      <c r="F25" s="41"/>
      <c r="G25" s="72" t="s">
        <v>138</v>
      </c>
      <c r="H25" s="96">
        <f>+'Comité de conciliación'!$J$20+'Comité de conciliación'!$J$21+'Comité de conciliación'!$J$22</f>
        <v>0</v>
      </c>
      <c r="I25" s="96"/>
      <c r="J25" s="30"/>
    </row>
    <row r="26" spans="1:10" ht="28.5" customHeight="1">
      <c r="C26" s="30"/>
      <c r="D26" s="78" t="s">
        <v>139</v>
      </c>
      <c r="E26" s="86">
        <f>+'Registro Casos'!$P$19</f>
        <v>7</v>
      </c>
      <c r="F26" s="41"/>
      <c r="G26" s="42"/>
      <c r="H26" s="227"/>
      <c r="I26" s="227"/>
      <c r="J26" s="30"/>
    </row>
    <row r="27" spans="1:10" ht="28.5" customHeight="1">
      <c r="C27" s="30"/>
      <c r="D27" s="30"/>
      <c r="E27" s="30"/>
      <c r="F27" s="41"/>
      <c r="G27" s="30"/>
      <c r="H27" s="30"/>
      <c r="I27" s="30"/>
      <c r="J27" s="30"/>
    </row>
    <row r="28" spans="1:10" ht="28.5" customHeight="1">
      <c r="C28" s="30"/>
      <c r="D28" s="62" t="s">
        <v>140</v>
      </c>
      <c r="E28" s="82" t="str">
        <f>IF(AND(Judiciales!L14=""),"Falta diligenciar",IF(Resumen!E30=" ","Falta diligenciar",IF(Resumen!E31=" ","Falta diligenciar",IF(Resumen!E32=" ","Falta diligenciar",IF(Resumen!E33=" ","Falta diligenciar","")))))</f>
        <v/>
      </c>
      <c r="F28" s="30"/>
      <c r="G28" s="62" t="s">
        <v>141</v>
      </c>
      <c r="H28" s="154" t="str">
        <f>IF(AND(Pagos!R9="",Pagos!R11=""),"Falta diligenciar",IF(Pagos!R9="","Falta diligenciar",""))</f>
        <v/>
      </c>
      <c r="I28" s="154"/>
      <c r="J28" s="30"/>
    </row>
    <row r="29" spans="1:10" ht="28.5" customHeight="1">
      <c r="C29" s="30"/>
      <c r="D29" s="72" t="s">
        <v>142</v>
      </c>
      <c r="E29" s="80">
        <f>+Judiciales!$L$14</f>
        <v>271</v>
      </c>
      <c r="F29" s="30"/>
      <c r="G29" s="72" t="s">
        <v>143</v>
      </c>
      <c r="H29" s="97" t="str">
        <f>+Pagos!R9</f>
        <v>SI</v>
      </c>
      <c r="I29" s="97"/>
      <c r="J29" s="30"/>
    </row>
    <row r="30" spans="1:10" ht="28.5" customHeight="1">
      <c r="C30" s="30"/>
      <c r="D30" s="78" t="s">
        <v>126</v>
      </c>
      <c r="E30" s="79">
        <f>IFERROR(+Judiciales!L14/Judiciales!L12," ")</f>
        <v>1</v>
      </c>
      <c r="F30" s="30"/>
      <c r="G30" s="78" t="s">
        <v>144</v>
      </c>
      <c r="H30" s="98">
        <f>+Pagos!R11</f>
        <v>10</v>
      </c>
      <c r="I30" s="98"/>
      <c r="J30" s="30"/>
    </row>
    <row r="31" spans="1:10" ht="28.5" customHeight="1">
      <c r="C31" s="30"/>
      <c r="D31" s="72" t="s">
        <v>145</v>
      </c>
      <c r="E31" s="105">
        <f>IFERROR(+Judiciales!U14/Judiciales!U12,"0")</f>
        <v>1</v>
      </c>
      <c r="F31" s="60"/>
      <c r="G31" s="60"/>
      <c r="H31" s="60"/>
      <c r="I31" s="60"/>
      <c r="J31" s="30"/>
    </row>
    <row r="32" spans="1:10" ht="28.5" customHeight="1">
      <c r="C32" s="30"/>
      <c r="D32" s="78" t="s">
        <v>146</v>
      </c>
      <c r="E32" s="81">
        <f>IFERROR(+Judiciales!L14/Abogados!J9," ")</f>
        <v>22.583333333333332</v>
      </c>
      <c r="F32" s="60"/>
      <c r="G32" s="60"/>
      <c r="H32" s="60"/>
      <c r="I32" s="60"/>
      <c r="J32" s="30"/>
    </row>
    <row r="33" spans="3:10">
      <c r="C33" s="30"/>
      <c r="D33" s="72" t="s">
        <v>147</v>
      </c>
      <c r="E33" s="77">
        <f>IFERROR((+Judiciales!V42+Judiciales!V40+Judiciales!V38)/(Judiciales!S38+Judiciales!S36+Judiciales!S34+Judiciales!S32)," ")</f>
        <v>0.64840182648401823</v>
      </c>
      <c r="F33" s="60"/>
      <c r="G33" s="60"/>
      <c r="H33" s="60"/>
      <c r="I33" s="60"/>
      <c r="J33" s="30"/>
    </row>
    <row r="34" spans="3:10">
      <c r="C34" s="30"/>
      <c r="D34" s="60"/>
      <c r="E34" s="60"/>
      <c r="F34" s="60"/>
      <c r="G34" s="60"/>
      <c r="H34" s="60"/>
      <c r="I34" s="60"/>
      <c r="J34" s="30"/>
    </row>
    <row r="35" spans="3:10">
      <c r="C35" s="30"/>
      <c r="D35" s="221" t="s">
        <v>148</v>
      </c>
      <c r="E35" s="221"/>
      <c r="F35" s="221"/>
      <c r="G35" s="221"/>
      <c r="H35" s="221"/>
      <c r="I35" s="221"/>
      <c r="J35" s="30"/>
    </row>
    <row r="36" spans="3:10">
      <c r="C36" s="30"/>
      <c r="D36" s="225" t="s">
        <v>149</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150</v>
      </c>
      <c r="E43" s="223"/>
      <c r="F43" s="223"/>
      <c r="G43" s="223"/>
      <c r="H43" s="223"/>
      <c r="I43" s="223"/>
      <c r="J43" s="30"/>
    </row>
    <row r="44" spans="3:10" ht="20.25" customHeight="1">
      <c r="C44" s="30"/>
      <c r="D44" s="223"/>
      <c r="E44" s="223"/>
      <c r="F44" s="223"/>
      <c r="G44" s="223"/>
      <c r="H44" s="223"/>
      <c r="I44" s="223"/>
      <c r="J44" s="30"/>
    </row>
    <row r="45" spans="3:10" ht="22.5" customHeight="1">
      <c r="C45" s="30"/>
      <c r="D45" s="224" t="s">
        <v>151</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152</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6" priority="53" stopIfTrue="1">
      <formula>$J$8&gt;0</formula>
    </cfRule>
  </conditionalFormatting>
  <conditionalFormatting sqref="D36">
    <cfRule type="containsBlanks" dxfId="5" priority="66" stopIfTrue="1">
      <formula>LEN(TRIM(D36))=0</formula>
    </cfRule>
  </conditionalFormatting>
  <conditionalFormatting sqref="E10 E13">
    <cfRule type="containsBlanks" dxfId="4"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39E6A-BC82-4B33-ABC5-19755E3F6B6B}"/>
</file>

<file path=customXml/itemProps2.xml><?xml version="1.0" encoding="utf-8"?>
<ds:datastoreItem xmlns:ds="http://schemas.openxmlformats.org/officeDocument/2006/customXml" ds:itemID="{D358E5D7-2628-4318-AA98-C397282CBE0A}"/>
</file>

<file path=customXml/itemProps3.xml><?xml version="1.0" encoding="utf-8"?>
<ds:datastoreItem xmlns:ds="http://schemas.openxmlformats.org/officeDocument/2006/customXml" ds:itemID="{F112EA4C-9CDE-4EF6-A2E4-38452C3238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
  <cp:revision/>
  <dcterms:created xsi:type="dcterms:W3CDTF">2020-06-25T21:16:25Z</dcterms:created>
  <dcterms:modified xsi:type="dcterms:W3CDTF">2025-08-19T16:22:27Z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