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ía luisa\Downloads\"/>
    </mc:Choice>
  </mc:AlternateContent>
  <xr:revisionPtr revIDLastSave="0" documentId="13_ncr:1_{1BD14B8E-5A11-465C-B0E3-7CC2DF1E3D5E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rincipal" sheetId="9" r:id="rId1"/>
    <sheet name="Masiva Judiciales" sheetId="7" r:id="rId2"/>
    <sheet name="Actualizar Sentencias" sheetId="13" state="hidden" r:id="rId3"/>
    <sheet name="Criterios" sheetId="16" r:id="rId4"/>
    <sheet name="TES" sheetId="5" r:id="rId5"/>
    <sheet name="INFLACION_TOTAL" sheetId="12" r:id="rId6"/>
    <sheet name="IPC" sheetId="3" r:id="rId7"/>
    <sheet name="T" sheetId="2" state="hidden" r:id="rId8"/>
  </sheets>
  <definedNames>
    <definedName name="_xlnm._FilterDatabase" localSheetId="6" hidden="1">IPC!$A$1:$I$787</definedName>
    <definedName name="_xlnm._FilterDatabase" localSheetId="1" hidden="1">'Masiva Judiciales'!$A$13:$AM$396</definedName>
    <definedName name="_xlnm._FilterDatabase" localSheetId="7" hidden="1">T!$AC$1:$AE$50</definedName>
    <definedName name="_Hlk121301812" localSheetId="3">Criterios!$A$23</definedName>
    <definedName name="EME">#REF!</definedName>
    <definedName name="fecha_1">OFFSET(INFLACION_TOTAL!#REF!,0,0,COUNT(INFLACION_TOTAL!$G$151:$G$50197),1)</definedName>
    <definedName name="fecha_1_sa">OFFSET(#REF!,0,0,COUNT(#REF!),1)</definedName>
    <definedName name="fecha_2">OFFSET(INFLACION_TOTAL!$B$3,0,0,COUNT(INFLACION_TOTAL!$B$3:$B$50197),1)</definedName>
    <definedName name="fecha_2_sa">OFFSET(#REF!,0,0,COUNT(#REF!),1)</definedName>
    <definedName name="fecha_3">OFFSET(INFLACION_TOTAL!#REF!,0,0,COUNT(INFLACION_TOTAL!$M$3:$M$50197),1)</definedName>
    <definedName name="fecha_3_sa">OFFSET(#REF!,0,0,COUNT(#REF!),1)</definedName>
    <definedName name="fecha_4">OFFSET(#REF!,0,0,COUNT(#REF!),1)</definedName>
    <definedName name="fecha_5">OFFSET(#REF!,0,0,COUNT(#REF!),1)</definedName>
    <definedName name="fecha_6">OFFSET(#REF!,0,0,COUNT(#REF!),1)</definedName>
    <definedName name="globalesA">#REF!</definedName>
    <definedName name="infl_12">OFFSET(INFLACION_TOTAL!$K$3,0,0,COUNT(INFLACION_TOTAL!$N$3:$N$50197),1)</definedName>
    <definedName name="infl_12_sa">OFFSET(#REF!,0,0,COUNT(#REF!),1)</definedName>
    <definedName name="infl_dic">OFFSET(INFLACION_TOTAL!$G$4,0,0,COUNT(INFLACION_TOTAL!$J$4:$J$50197),1)</definedName>
    <definedName name="infl_dic_sa">OFFSET(#REF!,0,0,COUNT(#REF!),1)</definedName>
    <definedName name="infl_mens">OFFSET(INFLACION_TOTAL!$C$3,0,0,COUNT(INFLACION_TOTAL!$C$3:$C$50197),1)</definedName>
    <definedName name="infl_mens_sa">OFFSET(#REF!,0,0,COUNT(#REF!),1)</definedName>
    <definedName name="TRM_12">OFFSET(#REF!,0,0,COUNT(#REF!),1)</definedName>
    <definedName name="TRM_diciembre">OFFSET(#REF!,0,0,COUNT(#REF!),1)</definedName>
    <definedName name="TRM_FINMES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7" l="1"/>
  <c r="V38" i="7"/>
  <c r="U130" i="7"/>
  <c r="V130" i="7"/>
  <c r="U153" i="7"/>
  <c r="V153" i="7"/>
  <c r="U154" i="7"/>
  <c r="V154" i="7"/>
  <c r="U155" i="7"/>
  <c r="V155" i="7"/>
  <c r="U156" i="7"/>
  <c r="V156" i="7"/>
  <c r="U157" i="7"/>
  <c r="V157" i="7"/>
  <c r="U158" i="7"/>
  <c r="V158" i="7"/>
  <c r="U159" i="7"/>
  <c r="V159" i="7"/>
  <c r="U160" i="7"/>
  <c r="V160" i="7"/>
  <c r="U161" i="7"/>
  <c r="V161" i="7"/>
  <c r="U163" i="7"/>
  <c r="V163" i="7"/>
  <c r="U165" i="7"/>
  <c r="V165" i="7"/>
  <c r="U166" i="7"/>
  <c r="V166" i="7"/>
  <c r="U169" i="7"/>
  <c r="V169" i="7"/>
  <c r="U171" i="7"/>
  <c r="V171" i="7"/>
  <c r="U172" i="7"/>
  <c r="V172" i="7"/>
  <c r="U173" i="7"/>
  <c r="V173" i="7"/>
  <c r="U174" i="7"/>
  <c r="V174" i="7"/>
  <c r="U175" i="7"/>
  <c r="V175" i="7"/>
  <c r="U176" i="7"/>
  <c r="V176" i="7"/>
  <c r="U177" i="7"/>
  <c r="V177" i="7"/>
  <c r="U182" i="7"/>
  <c r="V182" i="7"/>
  <c r="U183" i="7"/>
  <c r="V183" i="7"/>
  <c r="U184" i="7"/>
  <c r="V184" i="7"/>
  <c r="U185" i="7"/>
  <c r="V185" i="7"/>
  <c r="U186" i="7"/>
  <c r="V186" i="7"/>
  <c r="U189" i="7"/>
  <c r="V189" i="7"/>
  <c r="U190" i="7"/>
  <c r="V190" i="7"/>
  <c r="U191" i="7"/>
  <c r="V191" i="7"/>
  <c r="U195" i="7"/>
  <c r="V195" i="7"/>
  <c r="U197" i="7"/>
  <c r="V197" i="7"/>
  <c r="U201" i="7"/>
  <c r="V201" i="7"/>
  <c r="U203" i="7"/>
  <c r="V203" i="7"/>
  <c r="U210" i="7"/>
  <c r="V210" i="7"/>
  <c r="U215" i="7"/>
  <c r="V215" i="7"/>
  <c r="U221" i="7"/>
  <c r="V221" i="7"/>
  <c r="U239" i="7"/>
  <c r="V239" i="7"/>
  <c r="U240" i="7"/>
  <c r="V240" i="7"/>
  <c r="U244" i="7"/>
  <c r="V244" i="7"/>
  <c r="U246" i="7"/>
  <c r="V246" i="7"/>
  <c r="U247" i="7"/>
  <c r="V247" i="7"/>
  <c r="U248" i="7"/>
  <c r="V248" i="7"/>
  <c r="U249" i="7"/>
  <c r="V249" i="7"/>
  <c r="U250" i="7"/>
  <c r="V250" i="7"/>
  <c r="U253" i="7"/>
  <c r="V253" i="7"/>
  <c r="U254" i="7"/>
  <c r="V254" i="7"/>
  <c r="U255" i="7"/>
  <c r="V255" i="7"/>
  <c r="U257" i="7"/>
  <c r="V257" i="7"/>
  <c r="U259" i="7"/>
  <c r="V259" i="7"/>
  <c r="U261" i="7"/>
  <c r="V261" i="7"/>
  <c r="U262" i="7"/>
  <c r="V262" i="7"/>
  <c r="U263" i="7"/>
  <c r="V263" i="7"/>
  <c r="U268" i="7"/>
  <c r="V268" i="7"/>
  <c r="U270" i="7"/>
  <c r="V270" i="7"/>
  <c r="U274" i="7"/>
  <c r="V274" i="7"/>
  <c r="U276" i="7"/>
  <c r="V276" i="7"/>
  <c r="U277" i="7"/>
  <c r="V277" i="7"/>
  <c r="U282" i="7"/>
  <c r="V282" i="7"/>
  <c r="U287" i="7"/>
  <c r="V287" i="7"/>
  <c r="U299" i="7"/>
  <c r="V299" i="7"/>
  <c r="U310" i="7"/>
  <c r="V310" i="7"/>
  <c r="U312" i="7"/>
  <c r="V312" i="7"/>
  <c r="U313" i="7"/>
  <c r="V313" i="7"/>
  <c r="U315" i="7"/>
  <c r="V315" i="7"/>
  <c r="U319" i="7"/>
  <c r="V319" i="7"/>
  <c r="U322" i="7"/>
  <c r="V322" i="7"/>
  <c r="U327" i="7"/>
  <c r="V327" i="7"/>
  <c r="U328" i="7"/>
  <c r="V328" i="7"/>
  <c r="U330" i="7"/>
  <c r="V330" i="7"/>
  <c r="U333" i="7"/>
  <c r="V333" i="7"/>
  <c r="U336" i="7"/>
  <c r="V336" i="7"/>
  <c r="U337" i="7"/>
  <c r="V337" i="7"/>
  <c r="U341" i="7"/>
  <c r="V341" i="7"/>
  <c r="U342" i="7"/>
  <c r="V342" i="7"/>
  <c r="U352" i="7"/>
  <c r="V352" i="7"/>
  <c r="U353" i="7"/>
  <c r="V353" i="7"/>
  <c r="U354" i="7"/>
  <c r="V354" i="7"/>
  <c r="U365" i="7"/>
  <c r="V365" i="7"/>
  <c r="U366" i="7"/>
  <c r="V366" i="7"/>
  <c r="U367" i="7"/>
  <c r="V367" i="7"/>
  <c r="U371" i="7"/>
  <c r="V371" i="7"/>
  <c r="U374" i="7"/>
  <c r="V374" i="7"/>
  <c r="U375" i="7"/>
  <c r="V375" i="7"/>
  <c r="U377" i="7"/>
  <c r="V377" i="7"/>
  <c r="U378" i="7"/>
  <c r="V378" i="7"/>
  <c r="U382" i="7"/>
  <c r="V382" i="7"/>
  <c r="U383" i="7"/>
  <c r="V383" i="7"/>
  <c r="U386" i="7"/>
  <c r="V386" i="7"/>
  <c r="U388" i="7"/>
  <c r="V388" i="7"/>
  <c r="U392" i="7"/>
  <c r="V392" i="7"/>
  <c r="U395" i="7"/>
  <c r="V395" i="7"/>
  <c r="S17" i="7"/>
  <c r="S18" i="7"/>
  <c r="S28" i="7"/>
  <c r="S52" i="7"/>
  <c r="S60" i="7"/>
  <c r="S72" i="7"/>
  <c r="S81" i="7"/>
  <c r="S132" i="7"/>
  <c r="S146" i="7"/>
  <c r="S152" i="7"/>
  <c r="S168" i="7"/>
  <c r="S178" i="7"/>
  <c r="S180" i="7"/>
  <c r="S194" i="7"/>
  <c r="S195" i="7"/>
  <c r="S220" i="7"/>
  <c r="S227" i="7"/>
  <c r="S235" i="7"/>
  <c r="S237" i="7"/>
  <c r="S245" i="7"/>
  <c r="S274" i="7"/>
  <c r="S313" i="7"/>
  <c r="S345" i="7"/>
  <c r="S370" i="7"/>
  <c r="W38" i="7" l="1"/>
  <c r="W130" i="7"/>
  <c r="W153" i="7"/>
  <c r="W154" i="7"/>
  <c r="W155" i="7"/>
  <c r="W156" i="7"/>
  <c r="W157" i="7"/>
  <c r="W158" i="7"/>
  <c r="W159" i="7"/>
  <c r="W160" i="7"/>
  <c r="W161" i="7"/>
  <c r="W163" i="7"/>
  <c r="W165" i="7"/>
  <c r="W166" i="7"/>
  <c r="W169" i="7"/>
  <c r="W171" i="7"/>
  <c r="W172" i="7"/>
  <c r="W173" i="7"/>
  <c r="W174" i="7"/>
  <c r="W175" i="7"/>
  <c r="W176" i="7"/>
  <c r="W177" i="7"/>
  <c r="W182" i="7"/>
  <c r="W183" i="7"/>
  <c r="W184" i="7"/>
  <c r="W185" i="7"/>
  <c r="W186" i="7"/>
  <c r="W189" i="7"/>
  <c r="W190" i="7"/>
  <c r="W191" i="7"/>
  <c r="W195" i="7"/>
  <c r="W197" i="7"/>
  <c r="W201" i="7"/>
  <c r="W203" i="7"/>
  <c r="W210" i="7"/>
  <c r="W215" i="7"/>
  <c r="W221" i="7"/>
  <c r="W239" i="7"/>
  <c r="W240" i="7"/>
  <c r="W244" i="7"/>
  <c r="W246" i="7"/>
  <c r="W247" i="7"/>
  <c r="W248" i="7"/>
  <c r="W249" i="7"/>
  <c r="W250" i="7"/>
  <c r="W253" i="7"/>
  <c r="W254" i="7"/>
  <c r="W255" i="7"/>
  <c r="W257" i="7"/>
  <c r="W259" i="7"/>
  <c r="W261" i="7"/>
  <c r="W262" i="7"/>
  <c r="W263" i="7"/>
  <c r="W268" i="7"/>
  <c r="W270" i="7"/>
  <c r="W274" i="7"/>
  <c r="W276" i="7"/>
  <c r="W277" i="7"/>
  <c r="W282" i="7"/>
  <c r="W287" i="7"/>
  <c r="W299" i="7"/>
  <c r="W310" i="7"/>
  <c r="W312" i="7"/>
  <c r="W313" i="7"/>
  <c r="W315" i="7"/>
  <c r="W319" i="7"/>
  <c r="W322" i="7"/>
  <c r="W327" i="7"/>
  <c r="W328" i="7"/>
  <c r="W330" i="7"/>
  <c r="W333" i="7"/>
  <c r="W336" i="7"/>
  <c r="W337" i="7"/>
  <c r="W341" i="7"/>
  <c r="W342" i="7"/>
  <c r="W352" i="7"/>
  <c r="W353" i="7"/>
  <c r="W354" i="7"/>
  <c r="W365" i="7"/>
  <c r="W366" i="7"/>
  <c r="W367" i="7"/>
  <c r="W371" i="7"/>
  <c r="W374" i="7"/>
  <c r="W375" i="7"/>
  <c r="W377" i="7"/>
  <c r="W378" i="7"/>
  <c r="W382" i="7"/>
  <c r="W383" i="7"/>
  <c r="W386" i="7"/>
  <c r="W388" i="7"/>
  <c r="W392" i="7"/>
  <c r="W395" i="7"/>
  <c r="A18" i="13"/>
  <c r="F246" i="12" l="1"/>
  <c r="A246" i="12"/>
  <c r="H1" i="3"/>
  <c r="C834" i="3"/>
  <c r="D834" i="3"/>
  <c r="E834" i="3" s="1"/>
  <c r="F834" i="3"/>
  <c r="F835" i="3"/>
  <c r="K2" i="5"/>
  <c r="L2" i="5"/>
  <c r="J2" i="5"/>
  <c r="A255" i="5"/>
  <c r="AJ15" i="7"/>
  <c r="AJ16" i="7"/>
  <c r="W16" i="7" s="1"/>
  <c r="AJ17" i="7"/>
  <c r="AJ18" i="7"/>
  <c r="AJ19" i="7"/>
  <c r="AJ20" i="7"/>
  <c r="AJ21" i="7"/>
  <c r="AJ22" i="7"/>
  <c r="W22" i="7" s="1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J45" i="7"/>
  <c r="W45" i="7" s="1"/>
  <c r="AJ46" i="7"/>
  <c r="AJ47" i="7"/>
  <c r="AJ48" i="7"/>
  <c r="AJ49" i="7"/>
  <c r="AJ50" i="7"/>
  <c r="AJ51" i="7"/>
  <c r="AJ52" i="7"/>
  <c r="AJ53" i="7"/>
  <c r="AJ54" i="7"/>
  <c r="AJ55" i="7"/>
  <c r="AJ56" i="7"/>
  <c r="W56" i="7" s="1"/>
  <c r="AJ57" i="7"/>
  <c r="AJ58" i="7"/>
  <c r="AJ59" i="7"/>
  <c r="AJ60" i="7"/>
  <c r="AJ61" i="7"/>
  <c r="AJ62" i="7"/>
  <c r="W62" i="7" s="1"/>
  <c r="AJ63" i="7"/>
  <c r="AJ64" i="7"/>
  <c r="AJ65" i="7"/>
  <c r="AJ66" i="7"/>
  <c r="AJ67" i="7"/>
  <c r="AJ68" i="7"/>
  <c r="AJ69" i="7"/>
  <c r="W69" i="7" s="1"/>
  <c r="AJ70" i="7"/>
  <c r="AJ71" i="7"/>
  <c r="AJ72" i="7"/>
  <c r="AJ73" i="7"/>
  <c r="AJ74" i="7"/>
  <c r="AJ75" i="7"/>
  <c r="AJ76" i="7"/>
  <c r="AJ77" i="7"/>
  <c r="AJ78" i="7"/>
  <c r="AJ79" i="7"/>
  <c r="AJ80" i="7"/>
  <c r="AJ81" i="7"/>
  <c r="AJ82" i="7"/>
  <c r="W82" i="7" s="1"/>
  <c r="AJ83" i="7"/>
  <c r="AJ84" i="7"/>
  <c r="AJ85" i="7"/>
  <c r="AJ86" i="7"/>
  <c r="AJ87" i="7"/>
  <c r="AJ88" i="7"/>
  <c r="AJ89" i="7"/>
  <c r="AJ90" i="7"/>
  <c r="AJ91" i="7"/>
  <c r="AJ92" i="7"/>
  <c r="AJ93" i="7"/>
  <c r="AJ94" i="7"/>
  <c r="AJ95" i="7"/>
  <c r="AJ96" i="7"/>
  <c r="AJ97" i="7"/>
  <c r="AJ98" i="7"/>
  <c r="W98" i="7" s="1"/>
  <c r="AJ99" i="7"/>
  <c r="AJ100" i="7"/>
  <c r="AJ101" i="7"/>
  <c r="AJ102" i="7"/>
  <c r="AJ103" i="7"/>
  <c r="AJ104" i="7"/>
  <c r="AJ105" i="7"/>
  <c r="AJ106" i="7"/>
  <c r="AJ107" i="7"/>
  <c r="AJ108" i="7"/>
  <c r="AJ109" i="7"/>
  <c r="AJ110" i="7"/>
  <c r="AJ111" i="7"/>
  <c r="AJ112" i="7"/>
  <c r="AJ113" i="7"/>
  <c r="AJ114" i="7"/>
  <c r="AJ115" i="7"/>
  <c r="AJ116" i="7"/>
  <c r="AJ117" i="7"/>
  <c r="AJ118" i="7"/>
  <c r="AJ119" i="7"/>
  <c r="W119" i="7" s="1"/>
  <c r="AJ120" i="7"/>
  <c r="AJ121" i="7"/>
  <c r="AJ122" i="7"/>
  <c r="AJ123" i="7"/>
  <c r="AJ124" i="7"/>
  <c r="AJ125" i="7"/>
  <c r="AJ126" i="7"/>
  <c r="AJ127" i="7"/>
  <c r="AJ128" i="7"/>
  <c r="AJ129" i="7"/>
  <c r="AJ130" i="7"/>
  <c r="AJ131" i="7"/>
  <c r="W131" i="7" s="1"/>
  <c r="AJ132" i="7"/>
  <c r="AJ133" i="7"/>
  <c r="AJ134" i="7"/>
  <c r="AJ135" i="7"/>
  <c r="AJ136" i="7"/>
  <c r="AJ137" i="7"/>
  <c r="AJ138" i="7"/>
  <c r="AJ139" i="7"/>
  <c r="AJ140" i="7"/>
  <c r="AJ141" i="7"/>
  <c r="AJ142" i="7"/>
  <c r="AJ143" i="7"/>
  <c r="AJ144" i="7"/>
  <c r="AJ145" i="7"/>
  <c r="AJ146" i="7"/>
  <c r="AJ147" i="7"/>
  <c r="AJ148" i="7"/>
  <c r="AJ149" i="7"/>
  <c r="AJ150" i="7"/>
  <c r="AJ151" i="7"/>
  <c r="AJ152" i="7"/>
  <c r="AJ153" i="7"/>
  <c r="AJ154" i="7"/>
  <c r="AJ155" i="7"/>
  <c r="AJ156" i="7"/>
  <c r="AJ157" i="7"/>
  <c r="AJ158" i="7"/>
  <c r="AJ159" i="7"/>
  <c r="AJ160" i="7"/>
  <c r="AJ161" i="7"/>
  <c r="AJ162" i="7"/>
  <c r="AJ163" i="7"/>
  <c r="AJ164" i="7"/>
  <c r="AJ165" i="7"/>
  <c r="AJ166" i="7"/>
  <c r="AJ167" i="7"/>
  <c r="AJ168" i="7"/>
  <c r="AJ169" i="7"/>
  <c r="AJ170" i="7"/>
  <c r="AJ171" i="7"/>
  <c r="AJ172" i="7"/>
  <c r="AJ173" i="7"/>
  <c r="AJ174" i="7"/>
  <c r="AJ175" i="7"/>
  <c r="AJ176" i="7"/>
  <c r="AJ177" i="7"/>
  <c r="AJ178" i="7"/>
  <c r="AJ179" i="7"/>
  <c r="AJ180" i="7"/>
  <c r="AJ181" i="7"/>
  <c r="AJ182" i="7"/>
  <c r="AJ183" i="7"/>
  <c r="AJ184" i="7"/>
  <c r="AJ185" i="7"/>
  <c r="AJ186" i="7"/>
  <c r="AJ187" i="7"/>
  <c r="AJ188" i="7"/>
  <c r="AJ189" i="7"/>
  <c r="AJ190" i="7"/>
  <c r="AJ191" i="7"/>
  <c r="AJ192" i="7"/>
  <c r="AJ193" i="7"/>
  <c r="AJ194" i="7"/>
  <c r="AJ195" i="7"/>
  <c r="AJ196" i="7"/>
  <c r="AJ197" i="7"/>
  <c r="AJ198" i="7"/>
  <c r="AJ199" i="7"/>
  <c r="AJ200" i="7"/>
  <c r="AJ201" i="7"/>
  <c r="AJ202" i="7"/>
  <c r="AJ203" i="7"/>
  <c r="AJ204" i="7"/>
  <c r="AJ205" i="7"/>
  <c r="AJ206" i="7"/>
  <c r="W206" i="7" s="1"/>
  <c r="AJ207" i="7"/>
  <c r="AJ208" i="7"/>
  <c r="AJ209" i="7"/>
  <c r="W209" i="7" s="1"/>
  <c r="AJ210" i="7"/>
  <c r="AJ211" i="7"/>
  <c r="AJ212" i="7"/>
  <c r="AJ213" i="7"/>
  <c r="AJ214" i="7"/>
  <c r="AJ215" i="7"/>
  <c r="AJ216" i="7"/>
  <c r="AJ217" i="7"/>
  <c r="AJ218" i="7"/>
  <c r="AJ219" i="7"/>
  <c r="AJ220" i="7"/>
  <c r="AJ221" i="7"/>
  <c r="AJ222" i="7"/>
  <c r="AJ223" i="7"/>
  <c r="AJ224" i="7"/>
  <c r="AJ225" i="7"/>
  <c r="W225" i="7" s="1"/>
  <c r="AJ226" i="7"/>
  <c r="AJ227" i="7"/>
  <c r="AJ228" i="7"/>
  <c r="AJ229" i="7"/>
  <c r="AJ230" i="7"/>
  <c r="AJ231" i="7"/>
  <c r="W231" i="7" s="1"/>
  <c r="AJ232" i="7"/>
  <c r="AJ233" i="7"/>
  <c r="AJ234" i="7"/>
  <c r="AJ235" i="7"/>
  <c r="AJ236" i="7"/>
  <c r="AJ237" i="7"/>
  <c r="AJ238" i="7"/>
  <c r="AJ239" i="7"/>
  <c r="AJ240" i="7"/>
  <c r="AJ241" i="7"/>
  <c r="AJ242" i="7"/>
  <c r="AJ243" i="7"/>
  <c r="AJ244" i="7"/>
  <c r="AJ245" i="7"/>
  <c r="AJ246" i="7"/>
  <c r="AJ247" i="7"/>
  <c r="AJ248" i="7"/>
  <c r="AJ249" i="7"/>
  <c r="AJ250" i="7"/>
  <c r="AJ251" i="7"/>
  <c r="AJ252" i="7"/>
  <c r="AJ253" i="7"/>
  <c r="AJ254" i="7"/>
  <c r="AJ255" i="7"/>
  <c r="AJ256" i="7"/>
  <c r="AJ257" i="7"/>
  <c r="AJ258" i="7"/>
  <c r="AJ259" i="7"/>
  <c r="AJ260" i="7"/>
  <c r="AJ261" i="7"/>
  <c r="AJ262" i="7"/>
  <c r="AJ263" i="7"/>
  <c r="AJ264" i="7"/>
  <c r="AJ265" i="7"/>
  <c r="AJ266" i="7"/>
  <c r="AJ267" i="7"/>
  <c r="AJ268" i="7"/>
  <c r="AJ269" i="7"/>
  <c r="AJ270" i="7"/>
  <c r="AJ271" i="7"/>
  <c r="W271" i="7" s="1"/>
  <c r="AJ272" i="7"/>
  <c r="AJ273" i="7"/>
  <c r="AJ274" i="7"/>
  <c r="AJ275" i="7"/>
  <c r="AJ276" i="7"/>
  <c r="AJ277" i="7"/>
  <c r="AJ278" i="7"/>
  <c r="AJ279" i="7"/>
  <c r="AJ280" i="7"/>
  <c r="AJ281" i="7"/>
  <c r="AJ282" i="7"/>
  <c r="AJ283" i="7"/>
  <c r="W283" i="7" s="1"/>
  <c r="AJ284" i="7"/>
  <c r="W284" i="7" s="1"/>
  <c r="AJ285" i="7"/>
  <c r="AJ286" i="7"/>
  <c r="AJ287" i="7"/>
  <c r="AJ288" i="7"/>
  <c r="AJ289" i="7"/>
  <c r="AJ290" i="7"/>
  <c r="AJ291" i="7"/>
  <c r="AJ292" i="7"/>
  <c r="AJ293" i="7"/>
  <c r="AJ294" i="7"/>
  <c r="AJ295" i="7"/>
  <c r="AJ296" i="7"/>
  <c r="AJ297" i="7"/>
  <c r="AJ298" i="7"/>
  <c r="AJ299" i="7"/>
  <c r="AJ300" i="7"/>
  <c r="AJ301" i="7"/>
  <c r="AJ302" i="7"/>
  <c r="AJ303" i="7"/>
  <c r="AJ304" i="7"/>
  <c r="AJ305" i="7"/>
  <c r="AJ306" i="7"/>
  <c r="AJ307" i="7"/>
  <c r="AJ308" i="7"/>
  <c r="W308" i="7" s="1"/>
  <c r="AJ309" i="7"/>
  <c r="AJ310" i="7"/>
  <c r="AJ311" i="7"/>
  <c r="AJ312" i="7"/>
  <c r="AJ313" i="7"/>
  <c r="AK313" i="7" s="1"/>
  <c r="AJ314" i="7"/>
  <c r="AJ315" i="7"/>
  <c r="AJ316" i="7"/>
  <c r="AJ317" i="7"/>
  <c r="AJ318" i="7"/>
  <c r="AJ319" i="7"/>
  <c r="AJ320" i="7"/>
  <c r="AJ321" i="7"/>
  <c r="AJ322" i="7"/>
  <c r="AJ323" i="7"/>
  <c r="AJ324" i="7"/>
  <c r="AJ325" i="7"/>
  <c r="AJ326" i="7"/>
  <c r="AJ327" i="7"/>
  <c r="AJ328" i="7"/>
  <c r="AJ329" i="7"/>
  <c r="AJ330" i="7"/>
  <c r="AJ331" i="7"/>
  <c r="W331" i="7" s="1"/>
  <c r="AJ332" i="7"/>
  <c r="W332" i="7" s="1"/>
  <c r="AJ333" i="7"/>
  <c r="AJ334" i="7"/>
  <c r="W334" i="7" s="1"/>
  <c r="AJ335" i="7"/>
  <c r="AJ336" i="7"/>
  <c r="AJ337" i="7"/>
  <c r="AJ338" i="7"/>
  <c r="W338" i="7" s="1"/>
  <c r="AJ339" i="7"/>
  <c r="AJ340" i="7"/>
  <c r="AJ341" i="7"/>
  <c r="AJ342" i="7"/>
  <c r="AJ343" i="7"/>
  <c r="AJ344" i="7"/>
  <c r="W344" i="7" s="1"/>
  <c r="AJ345" i="7"/>
  <c r="AJ346" i="7"/>
  <c r="AJ347" i="7"/>
  <c r="AJ348" i="7"/>
  <c r="AJ349" i="7"/>
  <c r="AJ350" i="7"/>
  <c r="AJ351" i="7"/>
  <c r="AJ352" i="7"/>
  <c r="AJ353" i="7"/>
  <c r="AJ354" i="7"/>
  <c r="AJ355" i="7"/>
  <c r="AJ356" i="7"/>
  <c r="AJ357" i="7"/>
  <c r="AJ358" i="7"/>
  <c r="AJ359" i="7"/>
  <c r="AJ360" i="7"/>
  <c r="AJ361" i="7"/>
  <c r="AJ362" i="7"/>
  <c r="AJ363" i="7"/>
  <c r="AJ364" i="7"/>
  <c r="AJ365" i="7"/>
  <c r="AJ366" i="7"/>
  <c r="AJ367" i="7"/>
  <c r="AJ368" i="7"/>
  <c r="AJ369" i="7"/>
  <c r="W369" i="7" s="1"/>
  <c r="AJ370" i="7"/>
  <c r="AJ371" i="7"/>
  <c r="AJ372" i="7"/>
  <c r="AJ373" i="7"/>
  <c r="AJ374" i="7"/>
  <c r="AK374" i="7" s="1"/>
  <c r="AJ375" i="7"/>
  <c r="AJ376" i="7"/>
  <c r="AJ377" i="7"/>
  <c r="AJ378" i="7"/>
  <c r="AJ379" i="7"/>
  <c r="AJ380" i="7"/>
  <c r="AJ381" i="7"/>
  <c r="AJ382" i="7"/>
  <c r="AJ383" i="7"/>
  <c r="AJ384" i="7"/>
  <c r="AJ385" i="7"/>
  <c r="AJ386" i="7"/>
  <c r="AJ387" i="7"/>
  <c r="AJ388" i="7"/>
  <c r="AJ389" i="7"/>
  <c r="AJ390" i="7"/>
  <c r="W390" i="7" s="1"/>
  <c r="AJ391" i="7"/>
  <c r="W391" i="7" s="1"/>
  <c r="AJ392" i="7"/>
  <c r="AJ393" i="7"/>
  <c r="AJ394" i="7"/>
  <c r="AJ395" i="7"/>
  <c r="AJ396" i="7"/>
  <c r="AJ14" i="7"/>
  <c r="W251" i="7" l="1"/>
  <c r="W107" i="7"/>
  <c r="U107" i="7"/>
  <c r="V107" i="7"/>
  <c r="W67" i="7"/>
  <c r="W43" i="7"/>
  <c r="V43" i="7"/>
  <c r="U43" i="7"/>
  <c r="W242" i="7"/>
  <c r="W202" i="7"/>
  <c r="W162" i="7"/>
  <c r="V162" i="7"/>
  <c r="U162" i="7"/>
  <c r="W66" i="7"/>
  <c r="W42" i="7"/>
  <c r="U42" i="7"/>
  <c r="V42" i="7"/>
  <c r="W34" i="7"/>
  <c r="U34" i="7"/>
  <c r="V34" i="7"/>
  <c r="W26" i="7"/>
  <c r="U26" i="7"/>
  <c r="V26" i="7"/>
  <c r="W18" i="7"/>
  <c r="W393" i="7"/>
  <c r="W385" i="7"/>
  <c r="W361" i="7"/>
  <c r="W345" i="7"/>
  <c r="W329" i="7"/>
  <c r="W321" i="7"/>
  <c r="W305" i="7"/>
  <c r="W297" i="7"/>
  <c r="W289" i="7"/>
  <c r="W281" i="7"/>
  <c r="W273" i="7"/>
  <c r="W265" i="7"/>
  <c r="W241" i="7"/>
  <c r="W233" i="7"/>
  <c r="W217" i="7"/>
  <c r="W193" i="7"/>
  <c r="W145" i="7"/>
  <c r="W137" i="7"/>
  <c r="W129" i="7"/>
  <c r="U129" i="7"/>
  <c r="V129" i="7"/>
  <c r="W121" i="7"/>
  <c r="W113" i="7"/>
  <c r="U113" i="7"/>
  <c r="V113" i="7"/>
  <c r="W105" i="7"/>
  <c r="U105" i="7"/>
  <c r="V105" i="7"/>
  <c r="W97" i="7"/>
  <c r="W89" i="7"/>
  <c r="W81" i="7"/>
  <c r="W73" i="7"/>
  <c r="W65" i="7"/>
  <c r="W57" i="7"/>
  <c r="W49" i="7"/>
  <c r="V49" i="7"/>
  <c r="U49" i="7"/>
  <c r="W41" i="7"/>
  <c r="V41" i="7"/>
  <c r="U41" i="7"/>
  <c r="W33" i="7"/>
  <c r="V33" i="7"/>
  <c r="U33" i="7"/>
  <c r="W25" i="7"/>
  <c r="U25" i="7"/>
  <c r="V25" i="7"/>
  <c r="W17" i="7"/>
  <c r="W347" i="7"/>
  <c r="W291" i="7"/>
  <c r="W243" i="7"/>
  <c r="W91" i="7"/>
  <c r="W35" i="7"/>
  <c r="V35" i="7"/>
  <c r="U35" i="7"/>
  <c r="W362" i="7"/>
  <c r="W306" i="7"/>
  <c r="W218" i="7"/>
  <c r="W122" i="7"/>
  <c r="W74" i="7"/>
  <c r="W376" i="7"/>
  <c r="W320" i="7"/>
  <c r="W304" i="7"/>
  <c r="W296" i="7"/>
  <c r="W288" i="7"/>
  <c r="W280" i="7"/>
  <c r="W272" i="7"/>
  <c r="W264" i="7"/>
  <c r="W256" i="7"/>
  <c r="W232" i="7"/>
  <c r="W224" i="7"/>
  <c r="W216" i="7"/>
  <c r="W208" i="7"/>
  <c r="W200" i="7"/>
  <c r="W192" i="7"/>
  <c r="W168" i="7"/>
  <c r="W152" i="7"/>
  <c r="W144" i="7"/>
  <c r="V144" i="7"/>
  <c r="U144" i="7"/>
  <c r="W136" i="7"/>
  <c r="W128" i="7"/>
  <c r="W120" i="7"/>
  <c r="W112" i="7"/>
  <c r="V112" i="7"/>
  <c r="U112" i="7"/>
  <c r="W104" i="7"/>
  <c r="W96" i="7"/>
  <c r="W88" i="7"/>
  <c r="W80" i="7"/>
  <c r="W72" i="7"/>
  <c r="W64" i="7"/>
  <c r="W48" i="7"/>
  <c r="W40" i="7"/>
  <c r="U40" i="7"/>
  <c r="V40" i="7"/>
  <c r="W32" i="7"/>
  <c r="U32" i="7"/>
  <c r="V32" i="7"/>
  <c r="W24" i="7"/>
  <c r="U24" i="7"/>
  <c r="V24" i="7"/>
  <c r="W379" i="7"/>
  <c r="W339" i="7"/>
  <c r="W307" i="7"/>
  <c r="W267" i="7"/>
  <c r="W219" i="7"/>
  <c r="W179" i="7"/>
  <c r="W139" i="7"/>
  <c r="W83" i="7"/>
  <c r="W19" i="7"/>
  <c r="W314" i="7"/>
  <c r="W234" i="7"/>
  <c r="W194" i="7"/>
  <c r="W384" i="7"/>
  <c r="W351" i="7"/>
  <c r="W343" i="7"/>
  <c r="W335" i="7"/>
  <c r="W311" i="7"/>
  <c r="W303" i="7"/>
  <c r="W295" i="7"/>
  <c r="W279" i="7"/>
  <c r="W223" i="7"/>
  <c r="W207" i="7"/>
  <c r="W199" i="7"/>
  <c r="W167" i="7"/>
  <c r="W151" i="7"/>
  <c r="W143" i="7"/>
  <c r="W135" i="7"/>
  <c r="W127" i="7"/>
  <c r="W111" i="7"/>
  <c r="U111" i="7"/>
  <c r="V111" i="7"/>
  <c r="W103" i="7"/>
  <c r="W95" i="7"/>
  <c r="W87" i="7"/>
  <c r="W79" i="7"/>
  <c r="W71" i="7"/>
  <c r="W63" i="7"/>
  <c r="W55" i="7"/>
  <c r="W47" i="7"/>
  <c r="V47" i="7"/>
  <c r="U47" i="7"/>
  <c r="W39" i="7"/>
  <c r="V39" i="7"/>
  <c r="U39" i="7"/>
  <c r="W31" i="7"/>
  <c r="V31" i="7"/>
  <c r="U31" i="7"/>
  <c r="W23" i="7"/>
  <c r="V23" i="7"/>
  <c r="U23" i="7"/>
  <c r="W15" i="7"/>
  <c r="U15" i="7"/>
  <c r="V15" i="7"/>
  <c r="W363" i="7"/>
  <c r="W211" i="7"/>
  <c r="W115" i="7"/>
  <c r="U115" i="7"/>
  <c r="V115" i="7"/>
  <c r="W59" i="7"/>
  <c r="W394" i="7"/>
  <c r="W346" i="7"/>
  <c r="W298" i="7"/>
  <c r="W258" i="7"/>
  <c r="W178" i="7"/>
  <c r="W146" i="7"/>
  <c r="W114" i="7"/>
  <c r="V114" i="7"/>
  <c r="U114" i="7"/>
  <c r="W58" i="7"/>
  <c r="W360" i="7"/>
  <c r="W359" i="7"/>
  <c r="W358" i="7"/>
  <c r="W350" i="7"/>
  <c r="W326" i="7"/>
  <c r="W318" i="7"/>
  <c r="W302" i="7"/>
  <c r="W294" i="7"/>
  <c r="W286" i="7"/>
  <c r="W278" i="7"/>
  <c r="W238" i="7"/>
  <c r="W230" i="7"/>
  <c r="W222" i="7"/>
  <c r="W214" i="7"/>
  <c r="W198" i="7"/>
  <c r="W150" i="7"/>
  <c r="W142" i="7"/>
  <c r="U142" i="7"/>
  <c r="V142" i="7"/>
  <c r="W134" i="7"/>
  <c r="W126" i="7"/>
  <c r="W118" i="7"/>
  <c r="U118" i="7"/>
  <c r="V118" i="7"/>
  <c r="W110" i="7"/>
  <c r="U110" i="7"/>
  <c r="V110" i="7"/>
  <c r="W102" i="7"/>
  <c r="W94" i="7"/>
  <c r="W86" i="7"/>
  <c r="W78" i="7"/>
  <c r="W70" i="7"/>
  <c r="W54" i="7"/>
  <c r="V54" i="7"/>
  <c r="U54" i="7"/>
  <c r="W46" i="7"/>
  <c r="U46" i="7"/>
  <c r="V46" i="7"/>
  <c r="W30" i="7"/>
  <c r="U30" i="7"/>
  <c r="V30" i="7"/>
  <c r="W387" i="7"/>
  <c r="W355" i="7"/>
  <c r="W235" i="7"/>
  <c r="W187" i="7"/>
  <c r="W147" i="7"/>
  <c r="W99" i="7"/>
  <c r="W51" i="7"/>
  <c r="U51" i="7"/>
  <c r="V51" i="7"/>
  <c r="W370" i="7"/>
  <c r="W266" i="7"/>
  <c r="W226" i="7"/>
  <c r="W138" i="7"/>
  <c r="W90" i="7"/>
  <c r="W381" i="7"/>
  <c r="W373" i="7"/>
  <c r="W357" i="7"/>
  <c r="W349" i="7"/>
  <c r="W325" i="7"/>
  <c r="W317" i="7"/>
  <c r="W309" i="7"/>
  <c r="W301" i="7"/>
  <c r="W293" i="7"/>
  <c r="W285" i="7"/>
  <c r="W269" i="7"/>
  <c r="W245" i="7"/>
  <c r="W237" i="7"/>
  <c r="W229" i="7"/>
  <c r="W213" i="7"/>
  <c r="W205" i="7"/>
  <c r="W181" i="7"/>
  <c r="W149" i="7"/>
  <c r="W141" i="7"/>
  <c r="W133" i="7"/>
  <c r="V133" i="7"/>
  <c r="U133" i="7"/>
  <c r="W125" i="7"/>
  <c r="W117" i="7"/>
  <c r="U117" i="7"/>
  <c r="V117" i="7"/>
  <c r="W109" i="7"/>
  <c r="U109" i="7"/>
  <c r="V109" i="7"/>
  <c r="W101" i="7"/>
  <c r="V101" i="7"/>
  <c r="U101" i="7"/>
  <c r="W93" i="7"/>
  <c r="W85" i="7"/>
  <c r="W77" i="7"/>
  <c r="W61" i="7"/>
  <c r="W53" i="7"/>
  <c r="W37" i="7"/>
  <c r="U37" i="7"/>
  <c r="V37" i="7"/>
  <c r="W29" i="7"/>
  <c r="U29" i="7"/>
  <c r="V29" i="7"/>
  <c r="W21" i="7"/>
  <c r="W323" i="7"/>
  <c r="W275" i="7"/>
  <c r="W227" i="7"/>
  <c r="W123" i="7"/>
  <c r="W75" i="7"/>
  <c r="W27" i="7"/>
  <c r="V27" i="7"/>
  <c r="U27" i="7"/>
  <c r="W290" i="7"/>
  <c r="W170" i="7"/>
  <c r="V170" i="7"/>
  <c r="U170" i="7"/>
  <c r="W106" i="7"/>
  <c r="V106" i="7"/>
  <c r="U106" i="7"/>
  <c r="W50" i="7"/>
  <c r="W368" i="7"/>
  <c r="W389" i="7"/>
  <c r="W396" i="7"/>
  <c r="W380" i="7"/>
  <c r="W372" i="7"/>
  <c r="W364" i="7"/>
  <c r="W356" i="7"/>
  <c r="W348" i="7"/>
  <c r="W340" i="7"/>
  <c r="W324" i="7"/>
  <c r="W316" i="7"/>
  <c r="W300" i="7"/>
  <c r="W292" i="7"/>
  <c r="W260" i="7"/>
  <c r="W252" i="7"/>
  <c r="W236" i="7"/>
  <c r="W228" i="7"/>
  <c r="W220" i="7"/>
  <c r="W212" i="7"/>
  <c r="W204" i="7"/>
  <c r="W196" i="7"/>
  <c r="W188" i="7"/>
  <c r="V188" i="7"/>
  <c r="U188" i="7"/>
  <c r="W180" i="7"/>
  <c r="W164" i="7"/>
  <c r="W148" i="7"/>
  <c r="W140" i="7"/>
  <c r="W132" i="7"/>
  <c r="V132" i="7"/>
  <c r="U132" i="7"/>
  <c r="W124" i="7"/>
  <c r="W116" i="7"/>
  <c r="V116" i="7"/>
  <c r="U116" i="7"/>
  <c r="W108" i="7"/>
  <c r="V108" i="7"/>
  <c r="U108" i="7"/>
  <c r="W100" i="7"/>
  <c r="W92" i="7"/>
  <c r="W84" i="7"/>
  <c r="W76" i="7"/>
  <c r="W68" i="7"/>
  <c r="W60" i="7"/>
  <c r="W52" i="7"/>
  <c r="W44" i="7"/>
  <c r="W36" i="7"/>
  <c r="U36" i="7"/>
  <c r="V36" i="7"/>
  <c r="W28" i="7"/>
  <c r="U28" i="7"/>
  <c r="V28" i="7"/>
  <c r="W20" i="7"/>
  <c r="AK302" i="7"/>
  <c r="AK205" i="7"/>
  <c r="AK15" i="7"/>
  <c r="AK206" i="7"/>
  <c r="AK170" i="7"/>
  <c r="AK158" i="7"/>
  <c r="AK86" i="7"/>
  <c r="AK62" i="7"/>
  <c r="AK50" i="7"/>
  <c r="AK26" i="7"/>
  <c r="AK97" i="7"/>
  <c r="AK61" i="7"/>
  <c r="AK25" i="7"/>
  <c r="AK168" i="7"/>
  <c r="AK60" i="7"/>
  <c r="AK24" i="7"/>
  <c r="AK23" i="7"/>
  <c r="AK386" i="7"/>
  <c r="AK314" i="7"/>
  <c r="AK278" i="7"/>
  <c r="AK266" i="7"/>
  <c r="AK312" i="7"/>
  <c r="AK325" i="7"/>
  <c r="AK229" i="7"/>
  <c r="AK145" i="7"/>
  <c r="AK109" i="7"/>
  <c r="AK372" i="7"/>
  <c r="AK347" i="7"/>
  <c r="AK251" i="7"/>
  <c r="AK143" i="7"/>
  <c r="AK59" i="7"/>
  <c r="AK394" i="7"/>
  <c r="AK382" i="7"/>
  <c r="AK370" i="7"/>
  <c r="AK358" i="7"/>
  <c r="AK346" i="7"/>
  <c r="AK334" i="7"/>
  <c r="AK322" i="7"/>
  <c r="AK310" i="7"/>
  <c r="AK298" i="7"/>
  <c r="AK286" i="7"/>
  <c r="AK274" i="7"/>
  <c r="AK262" i="7"/>
  <c r="AK250" i="7"/>
  <c r="AK238" i="7"/>
  <c r="AK226" i="7"/>
  <c r="AK214" i="7"/>
  <c r="AK202" i="7"/>
  <c r="AK190" i="7"/>
  <c r="AK178" i="7"/>
  <c r="AK166" i="7"/>
  <c r="AK154" i="7"/>
  <c r="AK142" i="7"/>
  <c r="AK130" i="7"/>
  <c r="AK118" i="7"/>
  <c r="AK106" i="7"/>
  <c r="AK94" i="7"/>
  <c r="AK82" i="7"/>
  <c r="AK70" i="7"/>
  <c r="AK58" i="7"/>
  <c r="AK46" i="7"/>
  <c r="AK34" i="7"/>
  <c r="AK22" i="7"/>
  <c r="AK326" i="7"/>
  <c r="AK146" i="7"/>
  <c r="AK361" i="7"/>
  <c r="AK37" i="7"/>
  <c r="AK288" i="7"/>
  <c r="AK144" i="7"/>
  <c r="AK96" i="7"/>
  <c r="AK359" i="7"/>
  <c r="AK263" i="7"/>
  <c r="AK191" i="7"/>
  <c r="AK95" i="7"/>
  <c r="AK393" i="7"/>
  <c r="AK381" i="7"/>
  <c r="AK369" i="7"/>
  <c r="AK357" i="7"/>
  <c r="AK345" i="7"/>
  <c r="AK333" i="7"/>
  <c r="AK321" i="7"/>
  <c r="AK309" i="7"/>
  <c r="AK297" i="7"/>
  <c r="AK285" i="7"/>
  <c r="AK273" i="7"/>
  <c r="AK261" i="7"/>
  <c r="AK249" i="7"/>
  <c r="AK237" i="7"/>
  <c r="AK225" i="7"/>
  <c r="AK213" i="7"/>
  <c r="AK201" i="7"/>
  <c r="AK189" i="7"/>
  <c r="AK177" i="7"/>
  <c r="AK165" i="7"/>
  <c r="AK153" i="7"/>
  <c r="AK141" i="7"/>
  <c r="AK129" i="7"/>
  <c r="AK117" i="7"/>
  <c r="AK105" i="7"/>
  <c r="AK93" i="7"/>
  <c r="AK81" i="7"/>
  <c r="AK69" i="7"/>
  <c r="AK57" i="7"/>
  <c r="AK45" i="7"/>
  <c r="AK33" i="7"/>
  <c r="AK21" i="7"/>
  <c r="AK385" i="7"/>
  <c r="AK277" i="7"/>
  <c r="AK169" i="7"/>
  <c r="AK38" i="7"/>
  <c r="AK337" i="7"/>
  <c r="AK253" i="7"/>
  <c r="AK193" i="7"/>
  <c r="AK121" i="7"/>
  <c r="AK360" i="7"/>
  <c r="AK180" i="7"/>
  <c r="AK108" i="7"/>
  <c r="AK48" i="7"/>
  <c r="AK311" i="7"/>
  <c r="AK215" i="7"/>
  <c r="AK119" i="7"/>
  <c r="AK392" i="7"/>
  <c r="AK380" i="7"/>
  <c r="AK368" i="7"/>
  <c r="AK356" i="7"/>
  <c r="AK344" i="7"/>
  <c r="AK332" i="7"/>
  <c r="AK320" i="7"/>
  <c r="AK308" i="7"/>
  <c r="AK296" i="7"/>
  <c r="AK284" i="7"/>
  <c r="AK272" i="7"/>
  <c r="AK260" i="7"/>
  <c r="AK248" i="7"/>
  <c r="AK236" i="7"/>
  <c r="AK224" i="7"/>
  <c r="AK212" i="7"/>
  <c r="AK200" i="7"/>
  <c r="AK188" i="7"/>
  <c r="AK176" i="7"/>
  <c r="AK164" i="7"/>
  <c r="AK152" i="7"/>
  <c r="AK140" i="7"/>
  <c r="AK128" i="7"/>
  <c r="AK116" i="7"/>
  <c r="AK104" i="7"/>
  <c r="AK92" i="7"/>
  <c r="AK80" i="7"/>
  <c r="AK68" i="7"/>
  <c r="AK56" i="7"/>
  <c r="AK44" i="7"/>
  <c r="AK32" i="7"/>
  <c r="AK20" i="7"/>
  <c r="AK384" i="7"/>
  <c r="AK276" i="7"/>
  <c r="AK254" i="7"/>
  <c r="AK74" i="7"/>
  <c r="AK289" i="7"/>
  <c r="AK181" i="7"/>
  <c r="AK73" i="7"/>
  <c r="AK396" i="7"/>
  <c r="AK228" i="7"/>
  <c r="AK156" i="7"/>
  <c r="AK383" i="7"/>
  <c r="AK287" i="7"/>
  <c r="AK167" i="7"/>
  <c r="AK47" i="7"/>
  <c r="AK194" i="7"/>
  <c r="AK391" i="7"/>
  <c r="AK379" i="7"/>
  <c r="AK367" i="7"/>
  <c r="AK355" i="7"/>
  <c r="AK343" i="7"/>
  <c r="AK331" i="7"/>
  <c r="AK319" i="7"/>
  <c r="AK307" i="7"/>
  <c r="AK295" i="7"/>
  <c r="AK283" i="7"/>
  <c r="AK271" i="7"/>
  <c r="AK259" i="7"/>
  <c r="AK247" i="7"/>
  <c r="AK235" i="7"/>
  <c r="AK223" i="7"/>
  <c r="AK211" i="7"/>
  <c r="AK199" i="7"/>
  <c r="AK187" i="7"/>
  <c r="AK175" i="7"/>
  <c r="AK163" i="7"/>
  <c r="AK151" i="7"/>
  <c r="AK139" i="7"/>
  <c r="AK127" i="7"/>
  <c r="AK115" i="7"/>
  <c r="AK103" i="7"/>
  <c r="AK91" i="7"/>
  <c r="AK79" i="7"/>
  <c r="AK67" i="7"/>
  <c r="AK55" i="7"/>
  <c r="AK43" i="7"/>
  <c r="AK31" i="7"/>
  <c r="AK49" i="7"/>
  <c r="AK336" i="7"/>
  <c r="AK264" i="7"/>
  <c r="AK192" i="7"/>
  <c r="AK72" i="7"/>
  <c r="AK204" i="7"/>
  <c r="AK323" i="7"/>
  <c r="AK227" i="7"/>
  <c r="AK131" i="7"/>
  <c r="AK71" i="7"/>
  <c r="W14" i="7"/>
  <c r="AK390" i="7"/>
  <c r="AK378" i="7"/>
  <c r="AK366" i="7"/>
  <c r="AK354" i="7"/>
  <c r="AK342" i="7"/>
  <c r="AK330" i="7"/>
  <c r="AK318" i="7"/>
  <c r="AK306" i="7"/>
  <c r="AK294" i="7"/>
  <c r="AK282" i="7"/>
  <c r="AK270" i="7"/>
  <c r="AK258" i="7"/>
  <c r="AK246" i="7"/>
  <c r="AK234" i="7"/>
  <c r="AK222" i="7"/>
  <c r="AK210" i="7"/>
  <c r="AK198" i="7"/>
  <c r="AK186" i="7"/>
  <c r="AK174" i="7"/>
  <c r="AK162" i="7"/>
  <c r="AK150" i="7"/>
  <c r="AK138" i="7"/>
  <c r="AK126" i="7"/>
  <c r="AK114" i="7"/>
  <c r="AK102" i="7"/>
  <c r="AK90" i="7"/>
  <c r="AK78" i="7"/>
  <c r="AK66" i="7"/>
  <c r="AK54" i="7"/>
  <c r="AK42" i="7"/>
  <c r="AK30" i="7"/>
  <c r="AK18" i="7"/>
  <c r="AK350" i="7"/>
  <c r="AK242" i="7"/>
  <c r="AK134" i="7"/>
  <c r="AK362" i="7"/>
  <c r="AK182" i="7"/>
  <c r="AK373" i="7"/>
  <c r="AK265" i="7"/>
  <c r="AK157" i="7"/>
  <c r="AK300" i="7"/>
  <c r="AK216" i="7"/>
  <c r="AK36" i="7"/>
  <c r="AK335" i="7"/>
  <c r="AK239" i="7"/>
  <c r="AK155" i="7"/>
  <c r="AK83" i="7"/>
  <c r="AK389" i="7"/>
  <c r="AK377" i="7"/>
  <c r="AK365" i="7"/>
  <c r="AK353" i="7"/>
  <c r="AK341" i="7"/>
  <c r="AK329" i="7"/>
  <c r="AK317" i="7"/>
  <c r="AK305" i="7"/>
  <c r="AK293" i="7"/>
  <c r="AK281" i="7"/>
  <c r="AK269" i="7"/>
  <c r="AK257" i="7"/>
  <c r="AK245" i="7"/>
  <c r="AK233" i="7"/>
  <c r="AK221" i="7"/>
  <c r="AK209" i="7"/>
  <c r="AK197" i="7"/>
  <c r="AK185" i="7"/>
  <c r="AK173" i="7"/>
  <c r="AK161" i="7"/>
  <c r="AK149" i="7"/>
  <c r="AK137" i="7"/>
  <c r="AK125" i="7"/>
  <c r="AK113" i="7"/>
  <c r="AK101" i="7"/>
  <c r="AK89" i="7"/>
  <c r="AK77" i="7"/>
  <c r="AK65" i="7"/>
  <c r="AK53" i="7"/>
  <c r="AK41" i="7"/>
  <c r="AK29" i="7"/>
  <c r="AK349" i="7"/>
  <c r="AK241" i="7"/>
  <c r="AK133" i="7"/>
  <c r="AK218" i="7"/>
  <c r="AK110" i="7"/>
  <c r="AK371" i="7"/>
  <c r="AK275" i="7"/>
  <c r="AK179" i="7"/>
  <c r="AK35" i="7"/>
  <c r="AK388" i="7"/>
  <c r="AK376" i="7"/>
  <c r="AK364" i="7"/>
  <c r="AK352" i="7"/>
  <c r="AK340" i="7"/>
  <c r="AK328" i="7"/>
  <c r="AK316" i="7"/>
  <c r="AK304" i="7"/>
  <c r="AK292" i="7"/>
  <c r="AK280" i="7"/>
  <c r="AK268" i="7"/>
  <c r="AK256" i="7"/>
  <c r="AK244" i="7"/>
  <c r="AK232" i="7"/>
  <c r="AK220" i="7"/>
  <c r="AK208" i="7"/>
  <c r="AK196" i="7"/>
  <c r="AK184" i="7"/>
  <c r="AK172" i="7"/>
  <c r="AK160" i="7"/>
  <c r="AK148" i="7"/>
  <c r="AK136" i="7"/>
  <c r="AK124" i="7"/>
  <c r="AK112" i="7"/>
  <c r="AK100" i="7"/>
  <c r="AK88" i="7"/>
  <c r="AK76" i="7"/>
  <c r="AK64" i="7"/>
  <c r="AK52" i="7"/>
  <c r="AK40" i="7"/>
  <c r="AK28" i="7"/>
  <c r="AK16" i="7"/>
  <c r="AK348" i="7"/>
  <c r="AK240" i="7"/>
  <c r="AK132" i="7"/>
  <c r="AK290" i="7"/>
  <c r="AK98" i="7"/>
  <c r="AK301" i="7"/>
  <c r="AK217" i="7"/>
  <c r="AK85" i="7"/>
  <c r="AK324" i="7"/>
  <c r="AK252" i="7"/>
  <c r="AK120" i="7"/>
  <c r="AK84" i="7"/>
  <c r="AK395" i="7"/>
  <c r="AK299" i="7"/>
  <c r="AK203" i="7"/>
  <c r="AK107" i="7"/>
  <c r="AK387" i="7"/>
  <c r="AK375" i="7"/>
  <c r="AK363" i="7"/>
  <c r="AK351" i="7"/>
  <c r="AK339" i="7"/>
  <c r="AK327" i="7"/>
  <c r="AK315" i="7"/>
  <c r="AK303" i="7"/>
  <c r="AK291" i="7"/>
  <c r="AK279" i="7"/>
  <c r="AK267" i="7"/>
  <c r="AK255" i="7"/>
  <c r="AK243" i="7"/>
  <c r="AK231" i="7"/>
  <c r="AK219" i="7"/>
  <c r="AK207" i="7"/>
  <c r="AK195" i="7"/>
  <c r="AK183" i="7"/>
  <c r="AK171" i="7"/>
  <c r="AK159" i="7"/>
  <c r="AK147" i="7"/>
  <c r="AK135" i="7"/>
  <c r="AK123" i="7"/>
  <c r="AK111" i="7"/>
  <c r="AK99" i="7"/>
  <c r="AK87" i="7"/>
  <c r="AK75" i="7"/>
  <c r="AK63" i="7"/>
  <c r="AK51" i="7"/>
  <c r="AK39" i="7"/>
  <c r="AK27" i="7"/>
  <c r="AK338" i="7"/>
  <c r="AK230" i="7"/>
  <c r="AK122" i="7"/>
  <c r="AK17" i="7"/>
  <c r="AK19" i="7"/>
  <c r="AK14" i="7"/>
  <c r="X58" i="7"/>
  <c r="Y58" i="7"/>
  <c r="Z58" i="7"/>
  <c r="AA58" i="7"/>
  <c r="F4" i="12" l="1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3" i="12"/>
  <c r="P7" i="7"/>
  <c r="P6" i="7"/>
  <c r="P5" i="7"/>
  <c r="X234" i="7" l="1"/>
  <c r="Y234" i="7"/>
  <c r="AH15" i="7"/>
  <c r="AI15" i="7" s="1"/>
  <c r="AH16" i="7"/>
  <c r="AI16" i="7" s="1"/>
  <c r="AH17" i="7"/>
  <c r="AI17" i="7" s="1"/>
  <c r="AH18" i="7"/>
  <c r="AI18" i="7" s="1"/>
  <c r="AH19" i="7"/>
  <c r="AI19" i="7" s="1"/>
  <c r="AH20" i="7"/>
  <c r="AI20" i="7" s="1"/>
  <c r="AH21" i="7"/>
  <c r="AI21" i="7" s="1"/>
  <c r="AH22" i="7"/>
  <c r="AI22" i="7" s="1"/>
  <c r="AH23" i="7"/>
  <c r="AI23" i="7" s="1"/>
  <c r="AH24" i="7"/>
  <c r="AI24" i="7" s="1"/>
  <c r="AH25" i="7"/>
  <c r="AI25" i="7" s="1"/>
  <c r="AH26" i="7"/>
  <c r="AI26" i="7" s="1"/>
  <c r="AH27" i="7"/>
  <c r="AI27" i="7" s="1"/>
  <c r="AH28" i="7"/>
  <c r="AI28" i="7" s="1"/>
  <c r="AH29" i="7"/>
  <c r="AI29" i="7" s="1"/>
  <c r="AH30" i="7"/>
  <c r="AI30" i="7" s="1"/>
  <c r="AH31" i="7"/>
  <c r="AI31" i="7" s="1"/>
  <c r="AH32" i="7"/>
  <c r="AI32" i="7" s="1"/>
  <c r="AH33" i="7"/>
  <c r="AI33" i="7" s="1"/>
  <c r="AH34" i="7"/>
  <c r="AI34" i="7" s="1"/>
  <c r="AH35" i="7"/>
  <c r="AI35" i="7" s="1"/>
  <c r="AH36" i="7"/>
  <c r="AI36" i="7" s="1"/>
  <c r="AH37" i="7"/>
  <c r="AI37" i="7" s="1"/>
  <c r="AH38" i="7"/>
  <c r="AI38" i="7" s="1"/>
  <c r="AH39" i="7"/>
  <c r="AI39" i="7" s="1"/>
  <c r="AH40" i="7"/>
  <c r="AI40" i="7" s="1"/>
  <c r="AH41" i="7"/>
  <c r="AI41" i="7" s="1"/>
  <c r="AH42" i="7"/>
  <c r="AI42" i="7" s="1"/>
  <c r="AH43" i="7"/>
  <c r="AI43" i="7" s="1"/>
  <c r="AH44" i="7"/>
  <c r="AI44" i="7" s="1"/>
  <c r="AH45" i="7"/>
  <c r="AI45" i="7" s="1"/>
  <c r="AH46" i="7"/>
  <c r="AI46" i="7" s="1"/>
  <c r="AH47" i="7"/>
  <c r="AI47" i="7" s="1"/>
  <c r="AH48" i="7"/>
  <c r="AI48" i="7" s="1"/>
  <c r="AH49" i="7"/>
  <c r="AI49" i="7" s="1"/>
  <c r="AH50" i="7"/>
  <c r="AI50" i="7" s="1"/>
  <c r="AH51" i="7"/>
  <c r="AI51" i="7" s="1"/>
  <c r="AH52" i="7"/>
  <c r="AI52" i="7" s="1"/>
  <c r="AH53" i="7"/>
  <c r="AI53" i="7" s="1"/>
  <c r="AH54" i="7"/>
  <c r="AI54" i="7" s="1"/>
  <c r="AH55" i="7"/>
  <c r="AI55" i="7" s="1"/>
  <c r="AH56" i="7"/>
  <c r="AI56" i="7" s="1"/>
  <c r="AH57" i="7"/>
  <c r="AI57" i="7" s="1"/>
  <c r="AH58" i="7"/>
  <c r="AI58" i="7" s="1"/>
  <c r="AH59" i="7"/>
  <c r="AI59" i="7" s="1"/>
  <c r="AH60" i="7"/>
  <c r="AI60" i="7" s="1"/>
  <c r="AH61" i="7"/>
  <c r="AI61" i="7" s="1"/>
  <c r="AH62" i="7"/>
  <c r="AI62" i="7" s="1"/>
  <c r="AH63" i="7"/>
  <c r="AI63" i="7" s="1"/>
  <c r="AH64" i="7"/>
  <c r="AI64" i="7" s="1"/>
  <c r="AH65" i="7"/>
  <c r="AI65" i="7" s="1"/>
  <c r="AH66" i="7"/>
  <c r="AI66" i="7" s="1"/>
  <c r="AH67" i="7"/>
  <c r="AI67" i="7" s="1"/>
  <c r="AH68" i="7"/>
  <c r="AI68" i="7" s="1"/>
  <c r="AH69" i="7"/>
  <c r="AI69" i="7" s="1"/>
  <c r="AH70" i="7"/>
  <c r="AI70" i="7" s="1"/>
  <c r="AH71" i="7"/>
  <c r="AI71" i="7" s="1"/>
  <c r="AH72" i="7"/>
  <c r="AI72" i="7" s="1"/>
  <c r="AH73" i="7"/>
  <c r="AI73" i="7" s="1"/>
  <c r="AH74" i="7"/>
  <c r="AI74" i="7" s="1"/>
  <c r="AH75" i="7"/>
  <c r="AI75" i="7" s="1"/>
  <c r="AH76" i="7"/>
  <c r="AI76" i="7" s="1"/>
  <c r="AH77" i="7"/>
  <c r="AI77" i="7" s="1"/>
  <c r="AH78" i="7"/>
  <c r="AI78" i="7" s="1"/>
  <c r="AH79" i="7"/>
  <c r="AI79" i="7" s="1"/>
  <c r="AH80" i="7"/>
  <c r="AI80" i="7" s="1"/>
  <c r="AH81" i="7"/>
  <c r="AI81" i="7" s="1"/>
  <c r="AH82" i="7"/>
  <c r="AI82" i="7" s="1"/>
  <c r="AH83" i="7"/>
  <c r="AI83" i="7" s="1"/>
  <c r="AH84" i="7"/>
  <c r="AI84" i="7" s="1"/>
  <c r="AH85" i="7"/>
  <c r="AI85" i="7" s="1"/>
  <c r="AH86" i="7"/>
  <c r="AI86" i="7" s="1"/>
  <c r="AH87" i="7"/>
  <c r="AI87" i="7" s="1"/>
  <c r="AH88" i="7"/>
  <c r="AI88" i="7" s="1"/>
  <c r="AH89" i="7"/>
  <c r="AI89" i="7" s="1"/>
  <c r="AH90" i="7"/>
  <c r="AI90" i="7" s="1"/>
  <c r="AH91" i="7"/>
  <c r="AI91" i="7" s="1"/>
  <c r="AH92" i="7"/>
  <c r="AI92" i="7" s="1"/>
  <c r="AH93" i="7"/>
  <c r="AI93" i="7" s="1"/>
  <c r="AH94" i="7"/>
  <c r="AI94" i="7" s="1"/>
  <c r="AH95" i="7"/>
  <c r="AI95" i="7" s="1"/>
  <c r="AH96" i="7"/>
  <c r="AI96" i="7" s="1"/>
  <c r="AH97" i="7"/>
  <c r="AI97" i="7" s="1"/>
  <c r="AH98" i="7"/>
  <c r="AI98" i="7" s="1"/>
  <c r="AH99" i="7"/>
  <c r="AI99" i="7" s="1"/>
  <c r="AH100" i="7"/>
  <c r="AI100" i="7" s="1"/>
  <c r="AH101" i="7"/>
  <c r="AI101" i="7" s="1"/>
  <c r="AH102" i="7"/>
  <c r="AI102" i="7" s="1"/>
  <c r="AH103" i="7"/>
  <c r="AI103" i="7" s="1"/>
  <c r="AH104" i="7"/>
  <c r="AI104" i="7" s="1"/>
  <c r="AH105" i="7"/>
  <c r="AI105" i="7" s="1"/>
  <c r="AH106" i="7"/>
  <c r="AI106" i="7" s="1"/>
  <c r="AH107" i="7"/>
  <c r="AI107" i="7" s="1"/>
  <c r="AH108" i="7"/>
  <c r="AI108" i="7" s="1"/>
  <c r="AH109" i="7"/>
  <c r="AI109" i="7" s="1"/>
  <c r="AH110" i="7"/>
  <c r="AI110" i="7" s="1"/>
  <c r="AH111" i="7"/>
  <c r="AI111" i="7" s="1"/>
  <c r="AH112" i="7"/>
  <c r="AI112" i="7" s="1"/>
  <c r="AH113" i="7"/>
  <c r="AI113" i="7" s="1"/>
  <c r="AH114" i="7"/>
  <c r="AI114" i="7" s="1"/>
  <c r="AH115" i="7"/>
  <c r="AI115" i="7" s="1"/>
  <c r="AH116" i="7"/>
  <c r="AI116" i="7" s="1"/>
  <c r="AH117" i="7"/>
  <c r="AI117" i="7" s="1"/>
  <c r="AH118" i="7"/>
  <c r="AI118" i="7" s="1"/>
  <c r="AH119" i="7"/>
  <c r="AI119" i="7" s="1"/>
  <c r="AH120" i="7"/>
  <c r="AI120" i="7" s="1"/>
  <c r="AH121" i="7"/>
  <c r="AI121" i="7" s="1"/>
  <c r="AH122" i="7"/>
  <c r="AI122" i="7" s="1"/>
  <c r="AH123" i="7"/>
  <c r="AI123" i="7" s="1"/>
  <c r="AH124" i="7"/>
  <c r="AI124" i="7" s="1"/>
  <c r="AH125" i="7"/>
  <c r="AI125" i="7" s="1"/>
  <c r="AH126" i="7"/>
  <c r="AI126" i="7" s="1"/>
  <c r="AH127" i="7"/>
  <c r="AI127" i="7" s="1"/>
  <c r="AH128" i="7"/>
  <c r="AI128" i="7" s="1"/>
  <c r="AH129" i="7"/>
  <c r="AI129" i="7" s="1"/>
  <c r="AH130" i="7"/>
  <c r="AI130" i="7" s="1"/>
  <c r="AH131" i="7"/>
  <c r="AI131" i="7" s="1"/>
  <c r="AH132" i="7"/>
  <c r="AI132" i="7" s="1"/>
  <c r="AH133" i="7"/>
  <c r="AI133" i="7" s="1"/>
  <c r="AH134" i="7"/>
  <c r="AI134" i="7" s="1"/>
  <c r="AH135" i="7"/>
  <c r="AI135" i="7" s="1"/>
  <c r="AH136" i="7"/>
  <c r="AI136" i="7" s="1"/>
  <c r="AH137" i="7"/>
  <c r="AI137" i="7" s="1"/>
  <c r="AH138" i="7"/>
  <c r="AI138" i="7" s="1"/>
  <c r="AH139" i="7"/>
  <c r="AI139" i="7" s="1"/>
  <c r="AH140" i="7"/>
  <c r="AI140" i="7" s="1"/>
  <c r="AH141" i="7"/>
  <c r="AI141" i="7" s="1"/>
  <c r="AH142" i="7"/>
  <c r="AI142" i="7" s="1"/>
  <c r="AH143" i="7"/>
  <c r="AI143" i="7" s="1"/>
  <c r="AH144" i="7"/>
  <c r="AI144" i="7" s="1"/>
  <c r="AH145" i="7"/>
  <c r="AI145" i="7" s="1"/>
  <c r="AH146" i="7"/>
  <c r="AI146" i="7" s="1"/>
  <c r="AH147" i="7"/>
  <c r="AI147" i="7" s="1"/>
  <c r="AH148" i="7"/>
  <c r="AI148" i="7" s="1"/>
  <c r="AH149" i="7"/>
  <c r="AI149" i="7" s="1"/>
  <c r="AH150" i="7"/>
  <c r="AI150" i="7" s="1"/>
  <c r="AH151" i="7"/>
  <c r="AI151" i="7" s="1"/>
  <c r="AH152" i="7"/>
  <c r="AI152" i="7" s="1"/>
  <c r="AH153" i="7"/>
  <c r="AI153" i="7" s="1"/>
  <c r="AH154" i="7"/>
  <c r="AI154" i="7" s="1"/>
  <c r="AH155" i="7"/>
  <c r="AI155" i="7" s="1"/>
  <c r="AH156" i="7"/>
  <c r="AI156" i="7" s="1"/>
  <c r="AH157" i="7"/>
  <c r="AI157" i="7" s="1"/>
  <c r="AH158" i="7"/>
  <c r="AI158" i="7" s="1"/>
  <c r="AH159" i="7"/>
  <c r="AI159" i="7" s="1"/>
  <c r="AH160" i="7"/>
  <c r="AI160" i="7" s="1"/>
  <c r="AH161" i="7"/>
  <c r="AI161" i="7" s="1"/>
  <c r="AH162" i="7"/>
  <c r="AI162" i="7" s="1"/>
  <c r="AH163" i="7"/>
  <c r="AI163" i="7" s="1"/>
  <c r="AH164" i="7"/>
  <c r="AI164" i="7" s="1"/>
  <c r="AH165" i="7"/>
  <c r="AI165" i="7" s="1"/>
  <c r="AH166" i="7"/>
  <c r="AI166" i="7" s="1"/>
  <c r="AH167" i="7"/>
  <c r="AI167" i="7" s="1"/>
  <c r="AH168" i="7"/>
  <c r="AI168" i="7" s="1"/>
  <c r="AH169" i="7"/>
  <c r="AI169" i="7" s="1"/>
  <c r="AH170" i="7"/>
  <c r="AI170" i="7" s="1"/>
  <c r="AH171" i="7"/>
  <c r="AI171" i="7" s="1"/>
  <c r="AH172" i="7"/>
  <c r="AI172" i="7" s="1"/>
  <c r="AH173" i="7"/>
  <c r="AI173" i="7" s="1"/>
  <c r="AH174" i="7"/>
  <c r="AI174" i="7" s="1"/>
  <c r="AH175" i="7"/>
  <c r="AI175" i="7" s="1"/>
  <c r="AH176" i="7"/>
  <c r="AI176" i="7" s="1"/>
  <c r="AH177" i="7"/>
  <c r="AI177" i="7" s="1"/>
  <c r="AH178" i="7"/>
  <c r="AI178" i="7" s="1"/>
  <c r="AH179" i="7"/>
  <c r="AI179" i="7" s="1"/>
  <c r="AH180" i="7"/>
  <c r="AI180" i="7" s="1"/>
  <c r="AH181" i="7"/>
  <c r="AI181" i="7" s="1"/>
  <c r="AH182" i="7"/>
  <c r="AI182" i="7" s="1"/>
  <c r="AH183" i="7"/>
  <c r="AI183" i="7" s="1"/>
  <c r="AH184" i="7"/>
  <c r="AI184" i="7" s="1"/>
  <c r="AH185" i="7"/>
  <c r="AI185" i="7" s="1"/>
  <c r="AH186" i="7"/>
  <c r="AI186" i="7" s="1"/>
  <c r="AH187" i="7"/>
  <c r="AI187" i="7" s="1"/>
  <c r="AH188" i="7"/>
  <c r="AI188" i="7" s="1"/>
  <c r="AH189" i="7"/>
  <c r="AI189" i="7" s="1"/>
  <c r="AH190" i="7"/>
  <c r="AI190" i="7" s="1"/>
  <c r="AH191" i="7"/>
  <c r="AI191" i="7" s="1"/>
  <c r="AH192" i="7"/>
  <c r="AI192" i="7" s="1"/>
  <c r="AH193" i="7"/>
  <c r="AI193" i="7" s="1"/>
  <c r="AH194" i="7"/>
  <c r="AI194" i="7" s="1"/>
  <c r="AH195" i="7"/>
  <c r="AI195" i="7" s="1"/>
  <c r="AH196" i="7"/>
  <c r="AI196" i="7" s="1"/>
  <c r="AH197" i="7"/>
  <c r="AI197" i="7" s="1"/>
  <c r="AH198" i="7"/>
  <c r="AI198" i="7" s="1"/>
  <c r="AH199" i="7"/>
  <c r="AI199" i="7" s="1"/>
  <c r="AH200" i="7"/>
  <c r="AI200" i="7" s="1"/>
  <c r="AH201" i="7"/>
  <c r="AI201" i="7" s="1"/>
  <c r="AH202" i="7"/>
  <c r="AI202" i="7" s="1"/>
  <c r="AH203" i="7"/>
  <c r="AI203" i="7" s="1"/>
  <c r="AH204" i="7"/>
  <c r="AI204" i="7" s="1"/>
  <c r="AH205" i="7"/>
  <c r="AI205" i="7" s="1"/>
  <c r="AH206" i="7"/>
  <c r="AI206" i="7" s="1"/>
  <c r="AH207" i="7"/>
  <c r="AI207" i="7" s="1"/>
  <c r="AH208" i="7"/>
  <c r="AI208" i="7" s="1"/>
  <c r="AH209" i="7"/>
  <c r="AI209" i="7" s="1"/>
  <c r="AH210" i="7"/>
  <c r="AI210" i="7" s="1"/>
  <c r="AH211" i="7"/>
  <c r="AI211" i="7" s="1"/>
  <c r="AH212" i="7"/>
  <c r="AI212" i="7" s="1"/>
  <c r="AH213" i="7"/>
  <c r="AI213" i="7" s="1"/>
  <c r="AH214" i="7"/>
  <c r="AI214" i="7" s="1"/>
  <c r="AH215" i="7"/>
  <c r="AI215" i="7" s="1"/>
  <c r="AH216" i="7"/>
  <c r="AI216" i="7" s="1"/>
  <c r="AH217" i="7"/>
  <c r="AI217" i="7" s="1"/>
  <c r="AH218" i="7"/>
  <c r="AI218" i="7" s="1"/>
  <c r="AH219" i="7"/>
  <c r="AI219" i="7" s="1"/>
  <c r="AH220" i="7"/>
  <c r="AI220" i="7" s="1"/>
  <c r="AH221" i="7"/>
  <c r="AI221" i="7" s="1"/>
  <c r="AH222" i="7"/>
  <c r="AI222" i="7" s="1"/>
  <c r="AH223" i="7"/>
  <c r="AI223" i="7" s="1"/>
  <c r="AH224" i="7"/>
  <c r="AI224" i="7" s="1"/>
  <c r="AH225" i="7"/>
  <c r="AI225" i="7" s="1"/>
  <c r="AH226" i="7"/>
  <c r="AI226" i="7" s="1"/>
  <c r="AH227" i="7"/>
  <c r="AI227" i="7" s="1"/>
  <c r="AH228" i="7"/>
  <c r="AI228" i="7" s="1"/>
  <c r="AH229" i="7"/>
  <c r="AI229" i="7" s="1"/>
  <c r="AH230" i="7"/>
  <c r="AI230" i="7" s="1"/>
  <c r="AH231" i="7"/>
  <c r="AI231" i="7" s="1"/>
  <c r="AH232" i="7"/>
  <c r="AI232" i="7" s="1"/>
  <c r="AH233" i="7"/>
  <c r="AI233" i="7" s="1"/>
  <c r="AH234" i="7"/>
  <c r="AI234" i="7" s="1"/>
  <c r="AH235" i="7"/>
  <c r="AI235" i="7" s="1"/>
  <c r="AH236" i="7"/>
  <c r="AI236" i="7" s="1"/>
  <c r="AH237" i="7"/>
  <c r="AI237" i="7" s="1"/>
  <c r="AH238" i="7"/>
  <c r="AI238" i="7" s="1"/>
  <c r="AH239" i="7"/>
  <c r="AI239" i="7" s="1"/>
  <c r="AH240" i="7"/>
  <c r="AI240" i="7" s="1"/>
  <c r="AH241" i="7"/>
  <c r="AI241" i="7" s="1"/>
  <c r="AH242" i="7"/>
  <c r="AI242" i="7" s="1"/>
  <c r="AH243" i="7"/>
  <c r="AI243" i="7" s="1"/>
  <c r="AH244" i="7"/>
  <c r="AI244" i="7" s="1"/>
  <c r="AH245" i="7"/>
  <c r="AI245" i="7" s="1"/>
  <c r="AH246" i="7"/>
  <c r="AI246" i="7" s="1"/>
  <c r="AH247" i="7"/>
  <c r="AI247" i="7" s="1"/>
  <c r="AH248" i="7"/>
  <c r="AI248" i="7" s="1"/>
  <c r="AH249" i="7"/>
  <c r="AI249" i="7" s="1"/>
  <c r="AH250" i="7"/>
  <c r="AI250" i="7" s="1"/>
  <c r="AH251" i="7"/>
  <c r="AI251" i="7" s="1"/>
  <c r="AH252" i="7"/>
  <c r="AI252" i="7" s="1"/>
  <c r="AH253" i="7"/>
  <c r="AI253" i="7" s="1"/>
  <c r="AH254" i="7"/>
  <c r="AI254" i="7" s="1"/>
  <c r="AH255" i="7"/>
  <c r="AI255" i="7" s="1"/>
  <c r="AH256" i="7"/>
  <c r="AI256" i="7" s="1"/>
  <c r="AH257" i="7"/>
  <c r="AI257" i="7" s="1"/>
  <c r="AH258" i="7"/>
  <c r="AI258" i="7" s="1"/>
  <c r="AH259" i="7"/>
  <c r="AI259" i="7" s="1"/>
  <c r="AH260" i="7"/>
  <c r="AI260" i="7" s="1"/>
  <c r="AH261" i="7"/>
  <c r="AI261" i="7" s="1"/>
  <c r="AH262" i="7"/>
  <c r="AI262" i="7" s="1"/>
  <c r="AH263" i="7"/>
  <c r="AI263" i="7" s="1"/>
  <c r="AH264" i="7"/>
  <c r="AI264" i="7" s="1"/>
  <c r="AH265" i="7"/>
  <c r="AI265" i="7" s="1"/>
  <c r="AH266" i="7"/>
  <c r="AI266" i="7" s="1"/>
  <c r="AH267" i="7"/>
  <c r="AI267" i="7" s="1"/>
  <c r="AH268" i="7"/>
  <c r="AI268" i="7" s="1"/>
  <c r="AH269" i="7"/>
  <c r="AI269" i="7" s="1"/>
  <c r="AH270" i="7"/>
  <c r="AI270" i="7" s="1"/>
  <c r="AH271" i="7"/>
  <c r="AI271" i="7" s="1"/>
  <c r="AH272" i="7"/>
  <c r="AI272" i="7" s="1"/>
  <c r="AH273" i="7"/>
  <c r="AI273" i="7" s="1"/>
  <c r="AH274" i="7"/>
  <c r="AI274" i="7" s="1"/>
  <c r="AH275" i="7"/>
  <c r="AI275" i="7" s="1"/>
  <c r="AH276" i="7"/>
  <c r="AI276" i="7" s="1"/>
  <c r="AH277" i="7"/>
  <c r="AI277" i="7" s="1"/>
  <c r="AH278" i="7"/>
  <c r="AI278" i="7" s="1"/>
  <c r="AH279" i="7"/>
  <c r="AI279" i="7" s="1"/>
  <c r="AH280" i="7"/>
  <c r="AI280" i="7" s="1"/>
  <c r="AH281" i="7"/>
  <c r="AI281" i="7" s="1"/>
  <c r="AH282" i="7"/>
  <c r="AI282" i="7" s="1"/>
  <c r="AH283" i="7"/>
  <c r="AI283" i="7" s="1"/>
  <c r="AH284" i="7"/>
  <c r="AI284" i="7" s="1"/>
  <c r="AH285" i="7"/>
  <c r="AI285" i="7" s="1"/>
  <c r="AH286" i="7"/>
  <c r="AI286" i="7" s="1"/>
  <c r="AH287" i="7"/>
  <c r="AI287" i="7" s="1"/>
  <c r="AH288" i="7"/>
  <c r="AI288" i="7" s="1"/>
  <c r="AH289" i="7"/>
  <c r="AI289" i="7" s="1"/>
  <c r="AH290" i="7"/>
  <c r="AI290" i="7" s="1"/>
  <c r="AH291" i="7"/>
  <c r="AI291" i="7" s="1"/>
  <c r="AH292" i="7"/>
  <c r="AI292" i="7" s="1"/>
  <c r="AH293" i="7"/>
  <c r="AI293" i="7" s="1"/>
  <c r="AH294" i="7"/>
  <c r="AI294" i="7" s="1"/>
  <c r="AH295" i="7"/>
  <c r="AI295" i="7" s="1"/>
  <c r="AH296" i="7"/>
  <c r="AI296" i="7" s="1"/>
  <c r="AH297" i="7"/>
  <c r="AI297" i="7" s="1"/>
  <c r="AH298" i="7"/>
  <c r="AI298" i="7" s="1"/>
  <c r="AH299" i="7"/>
  <c r="AI299" i="7" s="1"/>
  <c r="AH300" i="7"/>
  <c r="AI300" i="7" s="1"/>
  <c r="AH301" i="7"/>
  <c r="AI301" i="7" s="1"/>
  <c r="AH302" i="7"/>
  <c r="AI302" i="7" s="1"/>
  <c r="AH303" i="7"/>
  <c r="AI303" i="7" s="1"/>
  <c r="AH304" i="7"/>
  <c r="AI304" i="7" s="1"/>
  <c r="AH305" i="7"/>
  <c r="AI305" i="7" s="1"/>
  <c r="AH306" i="7"/>
  <c r="AI306" i="7" s="1"/>
  <c r="AH307" i="7"/>
  <c r="AI307" i="7" s="1"/>
  <c r="AH308" i="7"/>
  <c r="AI308" i="7" s="1"/>
  <c r="AH309" i="7"/>
  <c r="AI309" i="7" s="1"/>
  <c r="AH310" i="7"/>
  <c r="AI310" i="7" s="1"/>
  <c r="AH311" i="7"/>
  <c r="AI311" i="7" s="1"/>
  <c r="AH312" i="7"/>
  <c r="AI312" i="7" s="1"/>
  <c r="AH313" i="7"/>
  <c r="AI313" i="7" s="1"/>
  <c r="AH314" i="7"/>
  <c r="AI314" i="7" s="1"/>
  <c r="AH315" i="7"/>
  <c r="AI315" i="7" s="1"/>
  <c r="AH316" i="7"/>
  <c r="AI316" i="7" s="1"/>
  <c r="AH317" i="7"/>
  <c r="AI317" i="7" s="1"/>
  <c r="AH318" i="7"/>
  <c r="AI318" i="7" s="1"/>
  <c r="AH319" i="7"/>
  <c r="AI319" i="7" s="1"/>
  <c r="AH320" i="7"/>
  <c r="AI320" i="7" s="1"/>
  <c r="AH321" i="7"/>
  <c r="AI321" i="7" s="1"/>
  <c r="AH322" i="7"/>
  <c r="AI322" i="7" s="1"/>
  <c r="AH323" i="7"/>
  <c r="AI323" i="7" s="1"/>
  <c r="AH324" i="7"/>
  <c r="AI324" i="7" s="1"/>
  <c r="AH325" i="7"/>
  <c r="AI325" i="7" s="1"/>
  <c r="AH326" i="7"/>
  <c r="AI326" i="7" s="1"/>
  <c r="AH327" i="7"/>
  <c r="AI327" i="7" s="1"/>
  <c r="AH328" i="7"/>
  <c r="AI328" i="7" s="1"/>
  <c r="AH329" i="7"/>
  <c r="AI329" i="7" s="1"/>
  <c r="AH330" i="7"/>
  <c r="AI330" i="7" s="1"/>
  <c r="AH331" i="7"/>
  <c r="AI331" i="7" s="1"/>
  <c r="AH332" i="7"/>
  <c r="AI332" i="7" s="1"/>
  <c r="AH333" i="7"/>
  <c r="AI333" i="7" s="1"/>
  <c r="AH334" i="7"/>
  <c r="AI334" i="7" s="1"/>
  <c r="AH335" i="7"/>
  <c r="AI335" i="7" s="1"/>
  <c r="AH336" i="7"/>
  <c r="AI336" i="7" s="1"/>
  <c r="AH337" i="7"/>
  <c r="AI337" i="7" s="1"/>
  <c r="AH338" i="7"/>
  <c r="AI338" i="7" s="1"/>
  <c r="AH339" i="7"/>
  <c r="AI339" i="7" s="1"/>
  <c r="AH340" i="7"/>
  <c r="AI340" i="7" s="1"/>
  <c r="AH341" i="7"/>
  <c r="AI341" i="7" s="1"/>
  <c r="AH342" i="7"/>
  <c r="AI342" i="7" s="1"/>
  <c r="AH343" i="7"/>
  <c r="AI343" i="7" s="1"/>
  <c r="AH344" i="7"/>
  <c r="AI344" i="7" s="1"/>
  <c r="AH345" i="7"/>
  <c r="AI345" i="7" s="1"/>
  <c r="AH346" i="7"/>
  <c r="AI346" i="7" s="1"/>
  <c r="AH347" i="7"/>
  <c r="AI347" i="7" s="1"/>
  <c r="AH348" i="7"/>
  <c r="AI348" i="7" s="1"/>
  <c r="AH349" i="7"/>
  <c r="AI349" i="7" s="1"/>
  <c r="AH350" i="7"/>
  <c r="AI350" i="7" s="1"/>
  <c r="AH351" i="7"/>
  <c r="AI351" i="7" s="1"/>
  <c r="AH352" i="7"/>
  <c r="AI352" i="7" s="1"/>
  <c r="AH353" i="7"/>
  <c r="AI353" i="7" s="1"/>
  <c r="AH354" i="7"/>
  <c r="AI354" i="7" s="1"/>
  <c r="AH355" i="7"/>
  <c r="AI355" i="7" s="1"/>
  <c r="AH356" i="7"/>
  <c r="AI356" i="7" s="1"/>
  <c r="AH357" i="7"/>
  <c r="AI357" i="7" s="1"/>
  <c r="AH358" i="7"/>
  <c r="AI358" i="7" s="1"/>
  <c r="AH359" i="7"/>
  <c r="AI359" i="7" s="1"/>
  <c r="AH360" i="7"/>
  <c r="AI360" i="7" s="1"/>
  <c r="AH361" i="7"/>
  <c r="AI361" i="7" s="1"/>
  <c r="AH362" i="7"/>
  <c r="AI362" i="7" s="1"/>
  <c r="AH363" i="7"/>
  <c r="AI363" i="7" s="1"/>
  <c r="AH364" i="7"/>
  <c r="AI364" i="7" s="1"/>
  <c r="AH365" i="7"/>
  <c r="AI365" i="7" s="1"/>
  <c r="AH366" i="7"/>
  <c r="AI366" i="7" s="1"/>
  <c r="AH367" i="7"/>
  <c r="AI367" i="7" s="1"/>
  <c r="AH368" i="7"/>
  <c r="AI368" i="7" s="1"/>
  <c r="AH369" i="7"/>
  <c r="AI369" i="7" s="1"/>
  <c r="AH370" i="7"/>
  <c r="AI370" i="7" s="1"/>
  <c r="AH371" i="7"/>
  <c r="AI371" i="7" s="1"/>
  <c r="AH372" i="7"/>
  <c r="AI372" i="7" s="1"/>
  <c r="AH373" i="7"/>
  <c r="AI373" i="7" s="1"/>
  <c r="AH374" i="7"/>
  <c r="AI374" i="7" s="1"/>
  <c r="AH375" i="7"/>
  <c r="AI375" i="7" s="1"/>
  <c r="AH376" i="7"/>
  <c r="AI376" i="7" s="1"/>
  <c r="AH377" i="7"/>
  <c r="AI377" i="7" s="1"/>
  <c r="AH378" i="7"/>
  <c r="AI378" i="7" s="1"/>
  <c r="AH379" i="7"/>
  <c r="AI379" i="7" s="1"/>
  <c r="AH380" i="7"/>
  <c r="AI380" i="7" s="1"/>
  <c r="AH381" i="7"/>
  <c r="AI381" i="7" s="1"/>
  <c r="AH382" i="7"/>
  <c r="AI382" i="7" s="1"/>
  <c r="AH383" i="7"/>
  <c r="AI383" i="7" s="1"/>
  <c r="AH384" i="7"/>
  <c r="AI384" i="7" s="1"/>
  <c r="AH385" i="7"/>
  <c r="AI385" i="7" s="1"/>
  <c r="AH386" i="7"/>
  <c r="AI386" i="7" s="1"/>
  <c r="AH387" i="7"/>
  <c r="AI387" i="7" s="1"/>
  <c r="AH388" i="7"/>
  <c r="AI388" i="7" s="1"/>
  <c r="AH389" i="7"/>
  <c r="AI389" i="7" s="1"/>
  <c r="AH390" i="7"/>
  <c r="AI390" i="7" s="1"/>
  <c r="AH391" i="7"/>
  <c r="AI391" i="7" s="1"/>
  <c r="AH392" i="7"/>
  <c r="AI392" i="7" s="1"/>
  <c r="AH393" i="7"/>
  <c r="AI393" i="7" s="1"/>
  <c r="AH394" i="7"/>
  <c r="AI394" i="7" s="1"/>
  <c r="AH395" i="7"/>
  <c r="AI395" i="7" s="1"/>
  <c r="AH396" i="7"/>
  <c r="AI396" i="7" s="1"/>
  <c r="AH14" i="7"/>
  <c r="AI14" i="7" s="1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F45" i="7"/>
  <c r="AF46" i="7"/>
  <c r="AF47" i="7"/>
  <c r="AF48" i="7"/>
  <c r="AF49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66" i="7"/>
  <c r="AF67" i="7"/>
  <c r="AF68" i="7"/>
  <c r="AF69" i="7"/>
  <c r="AF70" i="7"/>
  <c r="AF71" i="7"/>
  <c r="AF72" i="7"/>
  <c r="AF73" i="7"/>
  <c r="AF74" i="7"/>
  <c r="AF75" i="7"/>
  <c r="AF76" i="7"/>
  <c r="AF77" i="7"/>
  <c r="AF78" i="7"/>
  <c r="AF79" i="7"/>
  <c r="AF80" i="7"/>
  <c r="AF81" i="7"/>
  <c r="AF82" i="7"/>
  <c r="AF83" i="7"/>
  <c r="AF84" i="7"/>
  <c r="AF85" i="7"/>
  <c r="AF86" i="7"/>
  <c r="AF87" i="7"/>
  <c r="AF88" i="7"/>
  <c r="AF89" i="7"/>
  <c r="AF90" i="7"/>
  <c r="AF91" i="7"/>
  <c r="AF92" i="7"/>
  <c r="AF93" i="7"/>
  <c r="AF94" i="7"/>
  <c r="AF95" i="7"/>
  <c r="AF96" i="7"/>
  <c r="AF97" i="7"/>
  <c r="AF98" i="7"/>
  <c r="AF99" i="7"/>
  <c r="AF100" i="7"/>
  <c r="AF101" i="7"/>
  <c r="AF102" i="7"/>
  <c r="AF103" i="7"/>
  <c r="AF104" i="7"/>
  <c r="AF105" i="7"/>
  <c r="AF106" i="7"/>
  <c r="AF107" i="7"/>
  <c r="AF108" i="7"/>
  <c r="AF109" i="7"/>
  <c r="AF110" i="7"/>
  <c r="AF111" i="7"/>
  <c r="AF112" i="7"/>
  <c r="AF113" i="7"/>
  <c r="AF114" i="7"/>
  <c r="AF115" i="7"/>
  <c r="AF116" i="7"/>
  <c r="AF117" i="7"/>
  <c r="AF118" i="7"/>
  <c r="AF119" i="7"/>
  <c r="AF120" i="7"/>
  <c r="AF121" i="7"/>
  <c r="AF122" i="7"/>
  <c r="AF123" i="7"/>
  <c r="AF124" i="7"/>
  <c r="AF125" i="7"/>
  <c r="AF126" i="7"/>
  <c r="AF127" i="7"/>
  <c r="AF128" i="7"/>
  <c r="AF129" i="7"/>
  <c r="AF130" i="7"/>
  <c r="AF131" i="7"/>
  <c r="AF132" i="7"/>
  <c r="AF133" i="7"/>
  <c r="AF134" i="7"/>
  <c r="AF135" i="7"/>
  <c r="AF136" i="7"/>
  <c r="AF137" i="7"/>
  <c r="AF138" i="7"/>
  <c r="AF139" i="7"/>
  <c r="AF140" i="7"/>
  <c r="AF141" i="7"/>
  <c r="AF142" i="7"/>
  <c r="AF143" i="7"/>
  <c r="AF144" i="7"/>
  <c r="AF145" i="7"/>
  <c r="AF146" i="7"/>
  <c r="AF147" i="7"/>
  <c r="AF148" i="7"/>
  <c r="AF149" i="7"/>
  <c r="AF150" i="7"/>
  <c r="AF151" i="7"/>
  <c r="AF152" i="7"/>
  <c r="AF153" i="7"/>
  <c r="AF154" i="7"/>
  <c r="AF155" i="7"/>
  <c r="AF156" i="7"/>
  <c r="AF157" i="7"/>
  <c r="AF158" i="7"/>
  <c r="AF159" i="7"/>
  <c r="AF160" i="7"/>
  <c r="AF161" i="7"/>
  <c r="AF162" i="7"/>
  <c r="AF163" i="7"/>
  <c r="AF164" i="7"/>
  <c r="AF165" i="7"/>
  <c r="AF166" i="7"/>
  <c r="AF167" i="7"/>
  <c r="AF168" i="7"/>
  <c r="AF169" i="7"/>
  <c r="AF170" i="7"/>
  <c r="AF171" i="7"/>
  <c r="AF172" i="7"/>
  <c r="AF173" i="7"/>
  <c r="AF174" i="7"/>
  <c r="AF175" i="7"/>
  <c r="AF176" i="7"/>
  <c r="AF177" i="7"/>
  <c r="AF178" i="7"/>
  <c r="AF179" i="7"/>
  <c r="AF180" i="7"/>
  <c r="AF181" i="7"/>
  <c r="AF182" i="7"/>
  <c r="AF183" i="7"/>
  <c r="AF184" i="7"/>
  <c r="AF185" i="7"/>
  <c r="AF186" i="7"/>
  <c r="AF187" i="7"/>
  <c r="AF188" i="7"/>
  <c r="AF189" i="7"/>
  <c r="AF190" i="7"/>
  <c r="AF191" i="7"/>
  <c r="AF192" i="7"/>
  <c r="AF193" i="7"/>
  <c r="AF194" i="7"/>
  <c r="AF195" i="7"/>
  <c r="AF196" i="7"/>
  <c r="AF197" i="7"/>
  <c r="AF198" i="7"/>
  <c r="AF199" i="7"/>
  <c r="AF200" i="7"/>
  <c r="AF201" i="7"/>
  <c r="AF202" i="7"/>
  <c r="AF203" i="7"/>
  <c r="AF204" i="7"/>
  <c r="AF205" i="7"/>
  <c r="AF206" i="7"/>
  <c r="AF207" i="7"/>
  <c r="AF208" i="7"/>
  <c r="AF209" i="7"/>
  <c r="AF210" i="7"/>
  <c r="AF211" i="7"/>
  <c r="AF212" i="7"/>
  <c r="AF213" i="7"/>
  <c r="AF214" i="7"/>
  <c r="AF215" i="7"/>
  <c r="AF216" i="7"/>
  <c r="AF217" i="7"/>
  <c r="AF218" i="7"/>
  <c r="AF219" i="7"/>
  <c r="AF220" i="7"/>
  <c r="AF221" i="7"/>
  <c r="AF222" i="7"/>
  <c r="AF223" i="7"/>
  <c r="AF224" i="7"/>
  <c r="AF225" i="7"/>
  <c r="AF226" i="7"/>
  <c r="AF227" i="7"/>
  <c r="AF228" i="7"/>
  <c r="AF229" i="7"/>
  <c r="AF230" i="7"/>
  <c r="AF231" i="7"/>
  <c r="AF232" i="7"/>
  <c r="AF233" i="7"/>
  <c r="AF234" i="7"/>
  <c r="AF235" i="7"/>
  <c r="AF236" i="7"/>
  <c r="AF237" i="7"/>
  <c r="AF238" i="7"/>
  <c r="AF239" i="7"/>
  <c r="AF240" i="7"/>
  <c r="AF241" i="7"/>
  <c r="AF242" i="7"/>
  <c r="AF243" i="7"/>
  <c r="AF244" i="7"/>
  <c r="AF245" i="7"/>
  <c r="AF246" i="7"/>
  <c r="AF247" i="7"/>
  <c r="AF248" i="7"/>
  <c r="AF249" i="7"/>
  <c r="AF250" i="7"/>
  <c r="AF251" i="7"/>
  <c r="AF252" i="7"/>
  <c r="AF253" i="7"/>
  <c r="AF254" i="7"/>
  <c r="AF255" i="7"/>
  <c r="AF256" i="7"/>
  <c r="AF257" i="7"/>
  <c r="AF258" i="7"/>
  <c r="AF259" i="7"/>
  <c r="AF260" i="7"/>
  <c r="AF261" i="7"/>
  <c r="AF262" i="7"/>
  <c r="AF263" i="7"/>
  <c r="AF264" i="7"/>
  <c r="AF265" i="7"/>
  <c r="AF266" i="7"/>
  <c r="AF267" i="7"/>
  <c r="AF268" i="7"/>
  <c r="AF269" i="7"/>
  <c r="AF270" i="7"/>
  <c r="AF271" i="7"/>
  <c r="AF272" i="7"/>
  <c r="AF273" i="7"/>
  <c r="AF274" i="7"/>
  <c r="AF275" i="7"/>
  <c r="AF276" i="7"/>
  <c r="AF277" i="7"/>
  <c r="AF278" i="7"/>
  <c r="AF279" i="7"/>
  <c r="AF280" i="7"/>
  <c r="AF281" i="7"/>
  <c r="AF282" i="7"/>
  <c r="AF283" i="7"/>
  <c r="AF284" i="7"/>
  <c r="AF285" i="7"/>
  <c r="AF286" i="7"/>
  <c r="AF287" i="7"/>
  <c r="AF288" i="7"/>
  <c r="AF289" i="7"/>
  <c r="AF290" i="7"/>
  <c r="AF291" i="7"/>
  <c r="AF292" i="7"/>
  <c r="AF293" i="7"/>
  <c r="AF294" i="7"/>
  <c r="AF295" i="7"/>
  <c r="AF296" i="7"/>
  <c r="AF297" i="7"/>
  <c r="AF298" i="7"/>
  <c r="AF299" i="7"/>
  <c r="AF300" i="7"/>
  <c r="AF301" i="7"/>
  <c r="AF302" i="7"/>
  <c r="AF303" i="7"/>
  <c r="AF304" i="7"/>
  <c r="AF305" i="7"/>
  <c r="AF306" i="7"/>
  <c r="AF307" i="7"/>
  <c r="AF308" i="7"/>
  <c r="AF309" i="7"/>
  <c r="AF310" i="7"/>
  <c r="AF311" i="7"/>
  <c r="AF312" i="7"/>
  <c r="AF313" i="7"/>
  <c r="AF314" i="7"/>
  <c r="AF315" i="7"/>
  <c r="AF316" i="7"/>
  <c r="AF317" i="7"/>
  <c r="AF318" i="7"/>
  <c r="AF319" i="7"/>
  <c r="AF320" i="7"/>
  <c r="AF321" i="7"/>
  <c r="AF322" i="7"/>
  <c r="AF323" i="7"/>
  <c r="AF324" i="7"/>
  <c r="AF325" i="7"/>
  <c r="AF326" i="7"/>
  <c r="AF327" i="7"/>
  <c r="AF328" i="7"/>
  <c r="AF329" i="7"/>
  <c r="AF330" i="7"/>
  <c r="AF331" i="7"/>
  <c r="AF332" i="7"/>
  <c r="AF333" i="7"/>
  <c r="AF334" i="7"/>
  <c r="AF335" i="7"/>
  <c r="AF336" i="7"/>
  <c r="AF337" i="7"/>
  <c r="AF338" i="7"/>
  <c r="AF339" i="7"/>
  <c r="AF340" i="7"/>
  <c r="AF341" i="7"/>
  <c r="AF342" i="7"/>
  <c r="AF343" i="7"/>
  <c r="AF344" i="7"/>
  <c r="AF345" i="7"/>
  <c r="AF346" i="7"/>
  <c r="AF347" i="7"/>
  <c r="AF348" i="7"/>
  <c r="AF349" i="7"/>
  <c r="AF350" i="7"/>
  <c r="AF351" i="7"/>
  <c r="AF352" i="7"/>
  <c r="AF353" i="7"/>
  <c r="AF354" i="7"/>
  <c r="AF355" i="7"/>
  <c r="AF356" i="7"/>
  <c r="AF357" i="7"/>
  <c r="AF358" i="7"/>
  <c r="AF359" i="7"/>
  <c r="AF360" i="7"/>
  <c r="AF361" i="7"/>
  <c r="AF362" i="7"/>
  <c r="AF363" i="7"/>
  <c r="AF364" i="7"/>
  <c r="AF365" i="7"/>
  <c r="AF366" i="7"/>
  <c r="AF367" i="7"/>
  <c r="AF368" i="7"/>
  <c r="AF369" i="7"/>
  <c r="AF370" i="7"/>
  <c r="AF371" i="7"/>
  <c r="AF372" i="7"/>
  <c r="AF373" i="7"/>
  <c r="AF374" i="7"/>
  <c r="AF375" i="7"/>
  <c r="AF376" i="7"/>
  <c r="AF377" i="7"/>
  <c r="AF378" i="7"/>
  <c r="AF379" i="7"/>
  <c r="AF380" i="7"/>
  <c r="AF381" i="7"/>
  <c r="AF382" i="7"/>
  <c r="AF383" i="7"/>
  <c r="AF384" i="7"/>
  <c r="AF385" i="7"/>
  <c r="AF386" i="7"/>
  <c r="AF387" i="7"/>
  <c r="AF388" i="7"/>
  <c r="AF389" i="7"/>
  <c r="AF390" i="7"/>
  <c r="AF391" i="7"/>
  <c r="AF392" i="7"/>
  <c r="AF393" i="7"/>
  <c r="AF394" i="7"/>
  <c r="AF395" i="7"/>
  <c r="AF396" i="7"/>
  <c r="AF14" i="7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3" i="12"/>
  <c r="L5" i="7"/>
  <c r="J6" i="7" s="1"/>
  <c r="F833" i="3"/>
  <c r="B6" i="5"/>
  <c r="A6" i="5" s="1"/>
  <c r="C6" i="5"/>
  <c r="A7" i="5"/>
  <c r="B7" i="5"/>
  <c r="C7" i="5"/>
  <c r="B8" i="5"/>
  <c r="A8" i="5" s="1"/>
  <c r="C8" i="5"/>
  <c r="B9" i="5"/>
  <c r="A9" i="5" s="1"/>
  <c r="C9" i="5"/>
  <c r="B10" i="5"/>
  <c r="A10" i="5" s="1"/>
  <c r="C10" i="5"/>
  <c r="A11" i="5"/>
  <c r="B11" i="5"/>
  <c r="C11" i="5"/>
  <c r="B12" i="5"/>
  <c r="A12" i="5" s="1"/>
  <c r="C12" i="5"/>
  <c r="B13" i="5"/>
  <c r="A13" i="5" s="1"/>
  <c r="C13" i="5"/>
  <c r="B14" i="5"/>
  <c r="A14" i="5" s="1"/>
  <c r="C14" i="5"/>
  <c r="A15" i="5"/>
  <c r="B15" i="5"/>
  <c r="C15" i="5"/>
  <c r="B16" i="5"/>
  <c r="A16" i="5" s="1"/>
  <c r="C16" i="5"/>
  <c r="B17" i="5"/>
  <c r="A17" i="5" s="1"/>
  <c r="C17" i="5"/>
  <c r="B18" i="5"/>
  <c r="A18" i="5" s="1"/>
  <c r="C18" i="5"/>
  <c r="A19" i="5"/>
  <c r="B19" i="5"/>
  <c r="C19" i="5"/>
  <c r="B20" i="5"/>
  <c r="A20" i="5" s="1"/>
  <c r="C20" i="5"/>
  <c r="B21" i="5"/>
  <c r="A21" i="5" s="1"/>
  <c r="C21" i="5"/>
  <c r="B22" i="5"/>
  <c r="A22" i="5" s="1"/>
  <c r="C22" i="5"/>
  <c r="A23" i="5"/>
  <c r="B23" i="5"/>
  <c r="C23" i="5"/>
  <c r="B24" i="5"/>
  <c r="A24" i="5" s="1"/>
  <c r="C24" i="5"/>
  <c r="B25" i="5"/>
  <c r="A25" i="5" s="1"/>
  <c r="C25" i="5"/>
  <c r="B26" i="5"/>
  <c r="A26" i="5" s="1"/>
  <c r="C26" i="5"/>
  <c r="A27" i="5"/>
  <c r="B27" i="5"/>
  <c r="C27" i="5"/>
  <c r="B28" i="5"/>
  <c r="A28" i="5" s="1"/>
  <c r="C28" i="5"/>
  <c r="B29" i="5"/>
  <c r="A29" i="5" s="1"/>
  <c r="C29" i="5"/>
  <c r="B30" i="5"/>
  <c r="A30" i="5" s="1"/>
  <c r="C30" i="5"/>
  <c r="A31" i="5"/>
  <c r="B31" i="5"/>
  <c r="C31" i="5"/>
  <c r="B32" i="5"/>
  <c r="A32" i="5" s="1"/>
  <c r="C32" i="5"/>
  <c r="B33" i="5"/>
  <c r="A33" i="5" s="1"/>
  <c r="C33" i="5"/>
  <c r="B34" i="5"/>
  <c r="A34" i="5" s="1"/>
  <c r="C34" i="5"/>
  <c r="A35" i="5"/>
  <c r="B35" i="5"/>
  <c r="C35" i="5"/>
  <c r="B36" i="5"/>
  <c r="A36" i="5" s="1"/>
  <c r="C36" i="5"/>
  <c r="B37" i="5"/>
  <c r="A37" i="5" s="1"/>
  <c r="C37" i="5"/>
  <c r="B38" i="5"/>
  <c r="A38" i="5" s="1"/>
  <c r="C38" i="5"/>
  <c r="A39" i="5"/>
  <c r="B39" i="5"/>
  <c r="C39" i="5"/>
  <c r="B40" i="5"/>
  <c r="A40" i="5" s="1"/>
  <c r="C40" i="5"/>
  <c r="B41" i="5"/>
  <c r="A41" i="5" s="1"/>
  <c r="C41" i="5"/>
  <c r="B42" i="5"/>
  <c r="A42" i="5" s="1"/>
  <c r="C42" i="5"/>
  <c r="A43" i="5"/>
  <c r="B43" i="5"/>
  <c r="C43" i="5"/>
  <c r="B44" i="5"/>
  <c r="A44" i="5" s="1"/>
  <c r="C44" i="5"/>
  <c r="B45" i="5"/>
  <c r="A45" i="5" s="1"/>
  <c r="C45" i="5"/>
  <c r="B46" i="5"/>
  <c r="A46" i="5" s="1"/>
  <c r="C46" i="5"/>
  <c r="A47" i="5"/>
  <c r="B47" i="5"/>
  <c r="C47" i="5"/>
  <c r="B48" i="5"/>
  <c r="A48" i="5" s="1"/>
  <c r="C48" i="5"/>
  <c r="B49" i="5"/>
  <c r="A49" i="5" s="1"/>
  <c r="C49" i="5"/>
  <c r="B50" i="5"/>
  <c r="A50" i="5" s="1"/>
  <c r="C50" i="5"/>
  <c r="A51" i="5"/>
  <c r="B51" i="5"/>
  <c r="C51" i="5"/>
  <c r="B52" i="5"/>
  <c r="A52" i="5" s="1"/>
  <c r="C52" i="5"/>
  <c r="B53" i="5"/>
  <c r="A53" i="5" s="1"/>
  <c r="C53" i="5"/>
  <c r="B54" i="5"/>
  <c r="A54" i="5" s="1"/>
  <c r="C54" i="5"/>
  <c r="A55" i="5"/>
  <c r="B55" i="5"/>
  <c r="C55" i="5"/>
  <c r="B56" i="5"/>
  <c r="A56" i="5" s="1"/>
  <c r="C56" i="5"/>
  <c r="B57" i="5"/>
  <c r="A57" i="5" s="1"/>
  <c r="C57" i="5"/>
  <c r="B58" i="5"/>
  <c r="A58" i="5" s="1"/>
  <c r="C58" i="5"/>
  <c r="A59" i="5"/>
  <c r="B59" i="5"/>
  <c r="C59" i="5"/>
  <c r="B60" i="5"/>
  <c r="A60" i="5" s="1"/>
  <c r="C60" i="5"/>
  <c r="B61" i="5"/>
  <c r="A61" i="5" s="1"/>
  <c r="C61" i="5"/>
  <c r="B62" i="5"/>
  <c r="A62" i="5" s="1"/>
  <c r="C62" i="5"/>
  <c r="A63" i="5"/>
  <c r="B63" i="5"/>
  <c r="C63" i="5"/>
  <c r="B64" i="5"/>
  <c r="A64" i="5" s="1"/>
  <c r="C64" i="5"/>
  <c r="B65" i="5"/>
  <c r="A65" i="5" s="1"/>
  <c r="C65" i="5"/>
  <c r="B66" i="5"/>
  <c r="A66" i="5" s="1"/>
  <c r="C66" i="5"/>
  <c r="A67" i="5"/>
  <c r="B67" i="5"/>
  <c r="C67" i="5"/>
  <c r="B68" i="5"/>
  <c r="A68" i="5" s="1"/>
  <c r="C68" i="5"/>
  <c r="B69" i="5"/>
  <c r="A69" i="5" s="1"/>
  <c r="C69" i="5"/>
  <c r="B70" i="5"/>
  <c r="A70" i="5" s="1"/>
  <c r="C70" i="5"/>
  <c r="A71" i="5"/>
  <c r="B71" i="5"/>
  <c r="C71" i="5"/>
  <c r="B72" i="5"/>
  <c r="A72" i="5" s="1"/>
  <c r="C72" i="5"/>
  <c r="B73" i="5"/>
  <c r="A73" i="5" s="1"/>
  <c r="C73" i="5"/>
  <c r="B74" i="5"/>
  <c r="A74" i="5" s="1"/>
  <c r="C74" i="5"/>
  <c r="A75" i="5"/>
  <c r="B75" i="5"/>
  <c r="C75" i="5"/>
  <c r="B76" i="5"/>
  <c r="A76" i="5" s="1"/>
  <c r="C76" i="5"/>
  <c r="B77" i="5"/>
  <c r="A77" i="5" s="1"/>
  <c r="C77" i="5"/>
  <c r="B78" i="5"/>
  <c r="A78" i="5" s="1"/>
  <c r="C78" i="5"/>
  <c r="A79" i="5"/>
  <c r="B79" i="5"/>
  <c r="C79" i="5"/>
  <c r="B80" i="5"/>
  <c r="A80" i="5" s="1"/>
  <c r="C80" i="5"/>
  <c r="B81" i="5"/>
  <c r="A81" i="5" s="1"/>
  <c r="C81" i="5"/>
  <c r="B82" i="5"/>
  <c r="A82" i="5" s="1"/>
  <c r="C82" i="5"/>
  <c r="A83" i="5"/>
  <c r="B83" i="5"/>
  <c r="C83" i="5"/>
  <c r="B84" i="5"/>
  <c r="A84" i="5" s="1"/>
  <c r="C84" i="5"/>
  <c r="B85" i="5"/>
  <c r="A85" i="5" s="1"/>
  <c r="C85" i="5"/>
  <c r="B86" i="5"/>
  <c r="A86" i="5" s="1"/>
  <c r="C86" i="5"/>
  <c r="A87" i="5"/>
  <c r="B87" i="5"/>
  <c r="C87" i="5"/>
  <c r="B88" i="5"/>
  <c r="A88" i="5" s="1"/>
  <c r="C88" i="5"/>
  <c r="B89" i="5"/>
  <c r="A89" i="5" s="1"/>
  <c r="C89" i="5"/>
  <c r="B90" i="5"/>
  <c r="A90" i="5" s="1"/>
  <c r="C90" i="5"/>
  <c r="A91" i="5"/>
  <c r="B91" i="5"/>
  <c r="C91" i="5"/>
  <c r="B92" i="5"/>
  <c r="A92" i="5" s="1"/>
  <c r="C92" i="5"/>
  <c r="B93" i="5"/>
  <c r="A93" i="5" s="1"/>
  <c r="C93" i="5"/>
  <c r="B94" i="5"/>
  <c r="A94" i="5" s="1"/>
  <c r="C94" i="5"/>
  <c r="A95" i="5"/>
  <c r="B95" i="5"/>
  <c r="C95" i="5"/>
  <c r="B96" i="5"/>
  <c r="A96" i="5" s="1"/>
  <c r="C96" i="5"/>
  <c r="B97" i="5"/>
  <c r="A97" i="5" s="1"/>
  <c r="C97" i="5"/>
  <c r="B98" i="5"/>
  <c r="A98" i="5" s="1"/>
  <c r="C98" i="5"/>
  <c r="A99" i="5"/>
  <c r="B99" i="5"/>
  <c r="C99" i="5"/>
  <c r="B100" i="5"/>
  <c r="A100" i="5" s="1"/>
  <c r="C100" i="5"/>
  <c r="B101" i="5"/>
  <c r="A101" i="5" s="1"/>
  <c r="C101" i="5"/>
  <c r="B102" i="5"/>
  <c r="A102" i="5" s="1"/>
  <c r="C102" i="5"/>
  <c r="A103" i="5"/>
  <c r="B103" i="5"/>
  <c r="C103" i="5"/>
  <c r="B104" i="5"/>
  <c r="A104" i="5" s="1"/>
  <c r="C104" i="5"/>
  <c r="B105" i="5"/>
  <c r="A105" i="5" s="1"/>
  <c r="C105" i="5"/>
  <c r="B106" i="5"/>
  <c r="A106" i="5" s="1"/>
  <c r="C106" i="5"/>
  <c r="A107" i="5"/>
  <c r="B107" i="5"/>
  <c r="C107" i="5"/>
  <c r="B108" i="5"/>
  <c r="A108" i="5" s="1"/>
  <c r="C108" i="5"/>
  <c r="B109" i="5"/>
  <c r="A109" i="5" s="1"/>
  <c r="C109" i="5"/>
  <c r="B110" i="5"/>
  <c r="A110" i="5" s="1"/>
  <c r="C110" i="5"/>
  <c r="A111" i="5"/>
  <c r="B111" i="5"/>
  <c r="C111" i="5"/>
  <c r="B112" i="5"/>
  <c r="A112" i="5" s="1"/>
  <c r="C112" i="5"/>
  <c r="B113" i="5"/>
  <c r="A113" i="5" s="1"/>
  <c r="C113" i="5"/>
  <c r="B114" i="5"/>
  <c r="A114" i="5" s="1"/>
  <c r="C114" i="5"/>
  <c r="A115" i="5"/>
  <c r="B115" i="5"/>
  <c r="C115" i="5"/>
  <c r="B116" i="5"/>
  <c r="A116" i="5" s="1"/>
  <c r="C116" i="5"/>
  <c r="B117" i="5"/>
  <c r="A117" i="5" s="1"/>
  <c r="C117" i="5"/>
  <c r="B118" i="5"/>
  <c r="A118" i="5" s="1"/>
  <c r="C118" i="5"/>
  <c r="A119" i="5"/>
  <c r="B119" i="5"/>
  <c r="C119" i="5"/>
  <c r="B120" i="5"/>
  <c r="A120" i="5" s="1"/>
  <c r="C120" i="5"/>
  <c r="B121" i="5"/>
  <c r="A121" i="5" s="1"/>
  <c r="C121" i="5"/>
  <c r="B122" i="5"/>
  <c r="A122" i="5" s="1"/>
  <c r="C122" i="5"/>
  <c r="A123" i="5"/>
  <c r="B123" i="5"/>
  <c r="C123" i="5"/>
  <c r="B124" i="5"/>
  <c r="A124" i="5" s="1"/>
  <c r="C124" i="5"/>
  <c r="B125" i="5"/>
  <c r="A125" i="5" s="1"/>
  <c r="C125" i="5"/>
  <c r="B126" i="5"/>
  <c r="A126" i="5" s="1"/>
  <c r="C126" i="5"/>
  <c r="A127" i="5"/>
  <c r="B127" i="5"/>
  <c r="C127" i="5"/>
  <c r="B128" i="5"/>
  <c r="A128" i="5" s="1"/>
  <c r="C128" i="5"/>
  <c r="B129" i="5"/>
  <c r="A129" i="5" s="1"/>
  <c r="C129" i="5"/>
  <c r="B130" i="5"/>
  <c r="C130" i="5"/>
  <c r="A130" i="5" s="1"/>
  <c r="A131" i="5"/>
  <c r="B131" i="5"/>
  <c r="C131" i="5"/>
  <c r="B132" i="5"/>
  <c r="A132" i="5" s="1"/>
  <c r="C132" i="5"/>
  <c r="B133" i="5"/>
  <c r="A133" i="5" s="1"/>
  <c r="C133" i="5"/>
  <c r="B134" i="5"/>
  <c r="C134" i="5"/>
  <c r="A134" i="5" s="1"/>
  <c r="A135" i="5"/>
  <c r="B135" i="5"/>
  <c r="C135" i="5"/>
  <c r="B136" i="5"/>
  <c r="A136" i="5" s="1"/>
  <c r="C136" i="5"/>
  <c r="B137" i="5"/>
  <c r="A137" i="5" s="1"/>
  <c r="C137" i="5"/>
  <c r="B138" i="5"/>
  <c r="C138" i="5"/>
  <c r="A138" i="5" s="1"/>
  <c r="A139" i="5"/>
  <c r="B139" i="5"/>
  <c r="C139" i="5"/>
  <c r="B140" i="5"/>
  <c r="A140" i="5" s="1"/>
  <c r="C140" i="5"/>
  <c r="B141" i="5"/>
  <c r="A141" i="5" s="1"/>
  <c r="C141" i="5"/>
  <c r="B142" i="5"/>
  <c r="A142" i="5" s="1"/>
  <c r="C142" i="5"/>
  <c r="A143" i="5"/>
  <c r="B143" i="5"/>
  <c r="C143" i="5"/>
  <c r="B144" i="5"/>
  <c r="A144" i="5" s="1"/>
  <c r="C144" i="5"/>
  <c r="B145" i="5"/>
  <c r="A145" i="5" s="1"/>
  <c r="C145" i="5"/>
  <c r="B146" i="5"/>
  <c r="A146" i="5" s="1"/>
  <c r="C146" i="5"/>
  <c r="A147" i="5"/>
  <c r="B147" i="5"/>
  <c r="C147" i="5"/>
  <c r="B148" i="5"/>
  <c r="A148" i="5" s="1"/>
  <c r="C148" i="5"/>
  <c r="B149" i="5"/>
  <c r="A149" i="5" s="1"/>
  <c r="C149" i="5"/>
  <c r="B150" i="5"/>
  <c r="A150" i="5" s="1"/>
  <c r="C150" i="5"/>
  <c r="A151" i="5"/>
  <c r="B151" i="5"/>
  <c r="C151" i="5"/>
  <c r="B152" i="5"/>
  <c r="A152" i="5" s="1"/>
  <c r="C152" i="5"/>
  <c r="B153" i="5"/>
  <c r="A153" i="5" s="1"/>
  <c r="C153" i="5"/>
  <c r="B154" i="5"/>
  <c r="C154" i="5"/>
  <c r="A154" i="5" s="1"/>
  <c r="A155" i="5"/>
  <c r="B155" i="5"/>
  <c r="C155" i="5"/>
  <c r="B156" i="5"/>
  <c r="A156" i="5" s="1"/>
  <c r="C156" i="5"/>
  <c r="B157" i="5"/>
  <c r="A157" i="5" s="1"/>
  <c r="C157" i="5"/>
  <c r="B158" i="5"/>
  <c r="C158" i="5"/>
  <c r="A158" i="5" s="1"/>
  <c r="A159" i="5"/>
  <c r="B159" i="5"/>
  <c r="C159" i="5"/>
  <c r="B160" i="5"/>
  <c r="A160" i="5" s="1"/>
  <c r="C160" i="5"/>
  <c r="B161" i="5"/>
  <c r="A161" i="5" s="1"/>
  <c r="C161" i="5"/>
  <c r="B162" i="5"/>
  <c r="C162" i="5"/>
  <c r="A162" i="5" s="1"/>
  <c r="A163" i="5"/>
  <c r="B163" i="5"/>
  <c r="C163" i="5"/>
  <c r="B164" i="5"/>
  <c r="A164" i="5" s="1"/>
  <c r="C164" i="5"/>
  <c r="B165" i="5"/>
  <c r="A165" i="5" s="1"/>
  <c r="C165" i="5"/>
  <c r="B166" i="5"/>
  <c r="C166" i="5"/>
  <c r="A166" i="5" s="1"/>
  <c r="A167" i="5"/>
  <c r="B167" i="5"/>
  <c r="C167" i="5"/>
  <c r="B168" i="5"/>
  <c r="A168" i="5" s="1"/>
  <c r="C168" i="5"/>
  <c r="B169" i="5"/>
  <c r="A169" i="5" s="1"/>
  <c r="C169" i="5"/>
  <c r="B170" i="5"/>
  <c r="C170" i="5"/>
  <c r="A170" i="5" s="1"/>
  <c r="A171" i="5"/>
  <c r="B171" i="5"/>
  <c r="C171" i="5"/>
  <c r="B172" i="5"/>
  <c r="A172" i="5" s="1"/>
  <c r="C172" i="5"/>
  <c r="B173" i="5"/>
  <c r="A173" i="5" s="1"/>
  <c r="C173" i="5"/>
  <c r="B174" i="5"/>
  <c r="C174" i="5"/>
  <c r="A174" i="5" s="1"/>
  <c r="A175" i="5"/>
  <c r="B175" i="5"/>
  <c r="C175" i="5"/>
  <c r="B176" i="5"/>
  <c r="A176" i="5" s="1"/>
  <c r="C176" i="5"/>
  <c r="B177" i="5"/>
  <c r="A177" i="5" s="1"/>
  <c r="C177" i="5"/>
  <c r="B178" i="5"/>
  <c r="C178" i="5"/>
  <c r="A178" i="5" s="1"/>
  <c r="A179" i="5"/>
  <c r="B179" i="5"/>
  <c r="C179" i="5"/>
  <c r="B180" i="5"/>
  <c r="A180" i="5" s="1"/>
  <c r="C180" i="5"/>
  <c r="B181" i="5"/>
  <c r="A181" i="5" s="1"/>
  <c r="C181" i="5"/>
  <c r="B182" i="5"/>
  <c r="C182" i="5"/>
  <c r="A182" i="5" s="1"/>
  <c r="A183" i="5"/>
  <c r="B183" i="5"/>
  <c r="C183" i="5"/>
  <c r="B184" i="5"/>
  <c r="A184" i="5" s="1"/>
  <c r="C184" i="5"/>
  <c r="B185" i="5"/>
  <c r="A185" i="5" s="1"/>
  <c r="C185" i="5"/>
  <c r="B186" i="5"/>
  <c r="C186" i="5"/>
  <c r="A186" i="5" s="1"/>
  <c r="A187" i="5"/>
  <c r="B187" i="5"/>
  <c r="C187" i="5"/>
  <c r="B188" i="5"/>
  <c r="A188" i="5" s="1"/>
  <c r="C188" i="5"/>
  <c r="B189" i="5"/>
  <c r="A189" i="5" s="1"/>
  <c r="C189" i="5"/>
  <c r="B190" i="5"/>
  <c r="C190" i="5"/>
  <c r="A190" i="5" s="1"/>
  <c r="A191" i="5"/>
  <c r="B191" i="5"/>
  <c r="C191" i="5"/>
  <c r="B192" i="5"/>
  <c r="A192" i="5" s="1"/>
  <c r="C192" i="5"/>
  <c r="B193" i="5"/>
  <c r="A193" i="5" s="1"/>
  <c r="C193" i="5"/>
  <c r="B194" i="5"/>
  <c r="C194" i="5"/>
  <c r="A194" i="5" s="1"/>
  <c r="A195" i="5"/>
  <c r="B195" i="5"/>
  <c r="C195" i="5"/>
  <c r="B196" i="5"/>
  <c r="A196" i="5" s="1"/>
  <c r="C196" i="5"/>
  <c r="B197" i="5"/>
  <c r="A197" i="5" s="1"/>
  <c r="C197" i="5"/>
  <c r="B198" i="5"/>
  <c r="C198" i="5"/>
  <c r="A198" i="5" s="1"/>
  <c r="A199" i="5"/>
  <c r="B199" i="5"/>
  <c r="C199" i="5"/>
  <c r="B200" i="5"/>
  <c r="A200" i="5" s="1"/>
  <c r="C200" i="5"/>
  <c r="B201" i="5"/>
  <c r="A201" i="5" s="1"/>
  <c r="C201" i="5"/>
  <c r="B202" i="5"/>
  <c r="C202" i="5"/>
  <c r="A202" i="5" s="1"/>
  <c r="A203" i="5"/>
  <c r="B203" i="5"/>
  <c r="C203" i="5"/>
  <c r="B204" i="5"/>
  <c r="A204" i="5" s="1"/>
  <c r="C204" i="5"/>
  <c r="B205" i="5"/>
  <c r="A205" i="5" s="1"/>
  <c r="C205" i="5"/>
  <c r="B206" i="5"/>
  <c r="C206" i="5"/>
  <c r="A206" i="5" s="1"/>
  <c r="A207" i="5"/>
  <c r="B207" i="5"/>
  <c r="C207" i="5"/>
  <c r="B208" i="5"/>
  <c r="A208" i="5" s="1"/>
  <c r="C208" i="5"/>
  <c r="B209" i="5"/>
  <c r="A209" i="5" s="1"/>
  <c r="C209" i="5"/>
  <c r="B210" i="5"/>
  <c r="C210" i="5"/>
  <c r="A210" i="5" s="1"/>
  <c r="A211" i="5"/>
  <c r="B211" i="5"/>
  <c r="C211" i="5"/>
  <c r="B212" i="5"/>
  <c r="A212" i="5" s="1"/>
  <c r="C212" i="5"/>
  <c r="B213" i="5"/>
  <c r="A213" i="5" s="1"/>
  <c r="C213" i="5"/>
  <c r="B214" i="5"/>
  <c r="C214" i="5"/>
  <c r="A214" i="5" s="1"/>
  <c r="A215" i="5"/>
  <c r="B215" i="5"/>
  <c r="C215" i="5"/>
  <c r="B216" i="5"/>
  <c r="A216" i="5" s="1"/>
  <c r="C216" i="5"/>
  <c r="B217" i="5"/>
  <c r="A217" i="5" s="1"/>
  <c r="C217" i="5"/>
  <c r="B218" i="5"/>
  <c r="C218" i="5"/>
  <c r="A218" i="5" s="1"/>
  <c r="A219" i="5"/>
  <c r="B219" i="5"/>
  <c r="C219" i="5"/>
  <c r="B220" i="5"/>
  <c r="A220" i="5" s="1"/>
  <c r="C220" i="5"/>
  <c r="B221" i="5"/>
  <c r="A221" i="5" s="1"/>
  <c r="C221" i="5"/>
  <c r="B222" i="5"/>
  <c r="C222" i="5"/>
  <c r="A222" i="5" s="1"/>
  <c r="A223" i="5"/>
  <c r="B223" i="5"/>
  <c r="C223" i="5"/>
  <c r="B224" i="5"/>
  <c r="A224" i="5" s="1"/>
  <c r="C224" i="5"/>
  <c r="B225" i="5"/>
  <c r="A225" i="5" s="1"/>
  <c r="C225" i="5"/>
  <c r="B226" i="5"/>
  <c r="C226" i="5"/>
  <c r="A226" i="5" s="1"/>
  <c r="A227" i="5"/>
  <c r="B227" i="5"/>
  <c r="C227" i="5"/>
  <c r="B228" i="5"/>
  <c r="A228" i="5" s="1"/>
  <c r="C228" i="5"/>
  <c r="B229" i="5"/>
  <c r="A229" i="5" s="1"/>
  <c r="C229" i="5"/>
  <c r="B230" i="5"/>
  <c r="C230" i="5"/>
  <c r="A230" i="5" s="1"/>
  <c r="A231" i="5"/>
  <c r="B231" i="5"/>
  <c r="C231" i="5"/>
  <c r="B232" i="5"/>
  <c r="A232" i="5" s="1"/>
  <c r="C232" i="5"/>
  <c r="B233" i="5"/>
  <c r="A233" i="5" s="1"/>
  <c r="C233" i="5"/>
  <c r="B234" i="5"/>
  <c r="C234" i="5"/>
  <c r="A234" i="5" s="1"/>
  <c r="A235" i="5"/>
  <c r="B235" i="5"/>
  <c r="C235" i="5"/>
  <c r="B236" i="5"/>
  <c r="A236" i="5" s="1"/>
  <c r="C236" i="5"/>
  <c r="B237" i="5"/>
  <c r="A237" i="5" s="1"/>
  <c r="C237" i="5"/>
  <c r="B238" i="5"/>
  <c r="C238" i="5"/>
  <c r="A238" i="5" s="1"/>
  <c r="A239" i="5"/>
  <c r="B239" i="5"/>
  <c r="C239" i="5"/>
  <c r="B240" i="5"/>
  <c r="A240" i="5" s="1"/>
  <c r="C240" i="5"/>
  <c r="B241" i="5"/>
  <c r="A241" i="5" s="1"/>
  <c r="C241" i="5"/>
  <c r="B242" i="5"/>
  <c r="C242" i="5"/>
  <c r="A242" i="5" s="1"/>
  <c r="A243" i="5"/>
  <c r="B243" i="5"/>
  <c r="C243" i="5"/>
  <c r="B244" i="5"/>
  <c r="A244" i="5" s="1"/>
  <c r="C244" i="5"/>
  <c r="B245" i="5"/>
  <c r="A245" i="5" s="1"/>
  <c r="C245" i="5"/>
  <c r="B246" i="5"/>
  <c r="C246" i="5"/>
  <c r="A246" i="5" s="1"/>
  <c r="A247" i="5"/>
  <c r="B247" i="5"/>
  <c r="C247" i="5"/>
  <c r="B248" i="5"/>
  <c r="A248" i="5" s="1"/>
  <c r="C248" i="5"/>
  <c r="B249" i="5"/>
  <c r="A249" i="5" s="1"/>
  <c r="C249" i="5"/>
  <c r="B250" i="5"/>
  <c r="C250" i="5"/>
  <c r="A250" i="5" s="1"/>
  <c r="A251" i="5"/>
  <c r="B251" i="5"/>
  <c r="C251" i="5"/>
  <c r="B252" i="5"/>
  <c r="A252" i="5" s="1"/>
  <c r="C252" i="5"/>
  <c r="B253" i="5"/>
  <c r="A253" i="5" s="1"/>
  <c r="C253" i="5"/>
  <c r="B254" i="5"/>
  <c r="C254" i="5"/>
  <c r="A254" i="5" s="1"/>
  <c r="C5" i="5"/>
  <c r="B5" i="5"/>
  <c r="A5" i="5" s="1"/>
  <c r="C833" i="3"/>
  <c r="D833" i="3"/>
  <c r="E833" i="3" s="1"/>
  <c r="F832" i="3"/>
  <c r="D832" i="3"/>
  <c r="C832" i="3"/>
  <c r="E832" i="3" s="1"/>
  <c r="X31" i="7"/>
  <c r="Y31" i="7"/>
  <c r="Z31" i="7"/>
  <c r="AA31" i="7"/>
  <c r="AC31" i="7"/>
  <c r="L31" i="7" s="1"/>
  <c r="X32" i="7"/>
  <c r="Y32" i="7"/>
  <c r="Z32" i="7"/>
  <c r="AA32" i="7"/>
  <c r="AC32" i="7"/>
  <c r="L32" i="7" s="1"/>
  <c r="X33" i="7"/>
  <c r="Y33" i="7"/>
  <c r="Z33" i="7"/>
  <c r="AA33" i="7"/>
  <c r="AC33" i="7"/>
  <c r="L33" i="7" s="1"/>
  <c r="X34" i="7"/>
  <c r="Y34" i="7"/>
  <c r="Z34" i="7"/>
  <c r="AA34" i="7"/>
  <c r="AC34" i="7"/>
  <c r="L34" i="7" s="1"/>
  <c r="X35" i="7"/>
  <c r="Y35" i="7"/>
  <c r="Z35" i="7"/>
  <c r="AA35" i="7"/>
  <c r="AC35" i="7"/>
  <c r="L35" i="7" s="1"/>
  <c r="X36" i="7"/>
  <c r="Y36" i="7"/>
  <c r="Z36" i="7"/>
  <c r="AA36" i="7"/>
  <c r="AC36" i="7"/>
  <c r="L36" i="7" s="1"/>
  <c r="X37" i="7"/>
  <c r="Y37" i="7"/>
  <c r="Z37" i="7"/>
  <c r="AA37" i="7"/>
  <c r="AC37" i="7"/>
  <c r="L37" i="7" s="1"/>
  <c r="X38" i="7"/>
  <c r="Y38" i="7"/>
  <c r="Z38" i="7"/>
  <c r="AA38" i="7"/>
  <c r="AC38" i="7"/>
  <c r="L38" i="7" s="1"/>
  <c r="X39" i="7"/>
  <c r="Y39" i="7"/>
  <c r="Z39" i="7"/>
  <c r="AA39" i="7"/>
  <c r="AC39" i="7"/>
  <c r="L39" i="7" s="1"/>
  <c r="X40" i="7"/>
  <c r="Y40" i="7"/>
  <c r="Z40" i="7"/>
  <c r="AA40" i="7"/>
  <c r="AC40" i="7"/>
  <c r="L40" i="7" s="1"/>
  <c r="X41" i="7"/>
  <c r="Y41" i="7"/>
  <c r="Z41" i="7"/>
  <c r="AA41" i="7"/>
  <c r="AC41" i="7"/>
  <c r="L41" i="7" s="1"/>
  <c r="X42" i="7"/>
  <c r="Y42" i="7"/>
  <c r="Z42" i="7"/>
  <c r="AA42" i="7"/>
  <c r="AC42" i="7"/>
  <c r="L42" i="7" s="1"/>
  <c r="X43" i="7"/>
  <c r="Y43" i="7"/>
  <c r="Z43" i="7"/>
  <c r="AA43" i="7"/>
  <c r="AC43" i="7"/>
  <c r="L43" i="7" s="1"/>
  <c r="X44" i="7"/>
  <c r="Y44" i="7"/>
  <c r="Z44" i="7"/>
  <c r="AA44" i="7"/>
  <c r="AC44" i="7"/>
  <c r="L44" i="7" s="1"/>
  <c r="X45" i="7"/>
  <c r="Y45" i="7"/>
  <c r="Z45" i="7"/>
  <c r="AA45" i="7"/>
  <c r="AC45" i="7"/>
  <c r="L45" i="7" s="1"/>
  <c r="X46" i="7"/>
  <c r="Y46" i="7"/>
  <c r="Z46" i="7"/>
  <c r="AA46" i="7"/>
  <c r="AC46" i="7"/>
  <c r="L46" i="7" s="1"/>
  <c r="X47" i="7"/>
  <c r="Y47" i="7"/>
  <c r="Z47" i="7"/>
  <c r="AA47" i="7"/>
  <c r="AC47" i="7"/>
  <c r="L47" i="7" s="1"/>
  <c r="X48" i="7"/>
  <c r="Y48" i="7"/>
  <c r="Z48" i="7"/>
  <c r="AA48" i="7"/>
  <c r="AC48" i="7"/>
  <c r="L48" i="7" s="1"/>
  <c r="X49" i="7"/>
  <c r="Y49" i="7"/>
  <c r="Z49" i="7"/>
  <c r="AA49" i="7"/>
  <c r="AC49" i="7"/>
  <c r="L49" i="7" s="1"/>
  <c r="X50" i="7"/>
  <c r="Y50" i="7"/>
  <c r="Z50" i="7"/>
  <c r="AA50" i="7"/>
  <c r="AC50" i="7"/>
  <c r="L50" i="7" s="1"/>
  <c r="X51" i="7"/>
  <c r="Y51" i="7"/>
  <c r="Z51" i="7"/>
  <c r="AA51" i="7"/>
  <c r="AC51" i="7"/>
  <c r="L51" i="7" s="1"/>
  <c r="X52" i="7"/>
  <c r="Y52" i="7"/>
  <c r="Z52" i="7"/>
  <c r="AA52" i="7"/>
  <c r="AC52" i="7"/>
  <c r="L52" i="7" s="1"/>
  <c r="X53" i="7"/>
  <c r="Y53" i="7"/>
  <c r="Z53" i="7"/>
  <c r="AA53" i="7"/>
  <c r="AC53" i="7"/>
  <c r="L53" i="7" s="1"/>
  <c r="X54" i="7"/>
  <c r="Y54" i="7"/>
  <c r="Z54" i="7"/>
  <c r="AA54" i="7"/>
  <c r="AC54" i="7"/>
  <c r="L54" i="7" s="1"/>
  <c r="X55" i="7"/>
  <c r="Y55" i="7"/>
  <c r="Z55" i="7"/>
  <c r="AA55" i="7"/>
  <c r="AC55" i="7"/>
  <c r="L55" i="7" s="1"/>
  <c r="X56" i="7"/>
  <c r="Y56" i="7"/>
  <c r="Z56" i="7"/>
  <c r="AA56" i="7"/>
  <c r="AC56" i="7"/>
  <c r="L56" i="7" s="1"/>
  <c r="X57" i="7"/>
  <c r="Y57" i="7"/>
  <c r="Z57" i="7"/>
  <c r="AA57" i="7"/>
  <c r="AC57" i="7"/>
  <c r="L57" i="7" s="1"/>
  <c r="AC58" i="7"/>
  <c r="L58" i="7" s="1"/>
  <c r="X59" i="7"/>
  <c r="Y59" i="7"/>
  <c r="Z59" i="7"/>
  <c r="AA59" i="7"/>
  <c r="AC59" i="7"/>
  <c r="L59" i="7" s="1"/>
  <c r="X60" i="7"/>
  <c r="Y60" i="7"/>
  <c r="Z60" i="7"/>
  <c r="AA60" i="7"/>
  <c r="AC60" i="7"/>
  <c r="L60" i="7" s="1"/>
  <c r="X61" i="7"/>
  <c r="Y61" i="7"/>
  <c r="Z61" i="7"/>
  <c r="AA61" i="7"/>
  <c r="AC61" i="7"/>
  <c r="L61" i="7" s="1"/>
  <c r="X62" i="7"/>
  <c r="Y62" i="7"/>
  <c r="Z62" i="7"/>
  <c r="AA62" i="7"/>
  <c r="AC62" i="7"/>
  <c r="L62" i="7" s="1"/>
  <c r="X63" i="7"/>
  <c r="Y63" i="7"/>
  <c r="Z63" i="7"/>
  <c r="AA63" i="7"/>
  <c r="AC63" i="7"/>
  <c r="L63" i="7" s="1"/>
  <c r="AC64" i="7"/>
  <c r="L64" i="7" s="1"/>
  <c r="X65" i="7"/>
  <c r="Y65" i="7"/>
  <c r="Z65" i="7"/>
  <c r="AA65" i="7"/>
  <c r="AC65" i="7"/>
  <c r="L65" i="7" s="1"/>
  <c r="X66" i="7"/>
  <c r="Y66" i="7"/>
  <c r="Z66" i="7"/>
  <c r="AA66" i="7"/>
  <c r="AC66" i="7"/>
  <c r="L66" i="7" s="1"/>
  <c r="X67" i="7"/>
  <c r="Y67" i="7"/>
  <c r="Z67" i="7"/>
  <c r="AA67" i="7"/>
  <c r="AC67" i="7"/>
  <c r="L67" i="7" s="1"/>
  <c r="X68" i="7"/>
  <c r="Y68" i="7"/>
  <c r="Z68" i="7"/>
  <c r="AA68" i="7"/>
  <c r="AC68" i="7"/>
  <c r="L68" i="7" s="1"/>
  <c r="X69" i="7"/>
  <c r="Y69" i="7"/>
  <c r="Z69" i="7"/>
  <c r="AA69" i="7"/>
  <c r="AC69" i="7"/>
  <c r="L69" i="7" s="1"/>
  <c r="X70" i="7"/>
  <c r="Y70" i="7"/>
  <c r="Z70" i="7"/>
  <c r="AA70" i="7"/>
  <c r="AC70" i="7"/>
  <c r="L70" i="7" s="1"/>
  <c r="X71" i="7"/>
  <c r="Y71" i="7"/>
  <c r="Z71" i="7"/>
  <c r="AA71" i="7"/>
  <c r="AC71" i="7"/>
  <c r="L71" i="7" s="1"/>
  <c r="X72" i="7"/>
  <c r="Y72" i="7"/>
  <c r="Z72" i="7"/>
  <c r="AA72" i="7"/>
  <c r="AC72" i="7"/>
  <c r="L72" i="7" s="1"/>
  <c r="X73" i="7"/>
  <c r="Y73" i="7"/>
  <c r="Z73" i="7"/>
  <c r="AA73" i="7"/>
  <c r="AC73" i="7"/>
  <c r="L73" i="7" s="1"/>
  <c r="X74" i="7"/>
  <c r="Y74" i="7"/>
  <c r="Z74" i="7"/>
  <c r="AA74" i="7"/>
  <c r="AC74" i="7"/>
  <c r="L74" i="7" s="1"/>
  <c r="X75" i="7"/>
  <c r="Y75" i="7"/>
  <c r="Z75" i="7"/>
  <c r="AA75" i="7"/>
  <c r="AC75" i="7"/>
  <c r="L75" i="7" s="1"/>
  <c r="X76" i="7"/>
  <c r="Y76" i="7"/>
  <c r="Z76" i="7"/>
  <c r="AA76" i="7"/>
  <c r="AC76" i="7"/>
  <c r="L76" i="7" s="1"/>
  <c r="X77" i="7"/>
  <c r="Y77" i="7"/>
  <c r="Z77" i="7"/>
  <c r="AA77" i="7"/>
  <c r="AC77" i="7"/>
  <c r="L77" i="7" s="1"/>
  <c r="X78" i="7"/>
  <c r="Y78" i="7"/>
  <c r="Z78" i="7"/>
  <c r="AA78" i="7"/>
  <c r="AC78" i="7"/>
  <c r="L78" i="7" s="1"/>
  <c r="X79" i="7"/>
  <c r="Y79" i="7"/>
  <c r="Z79" i="7"/>
  <c r="AA79" i="7"/>
  <c r="AC79" i="7"/>
  <c r="L79" i="7" s="1"/>
  <c r="X80" i="7"/>
  <c r="Y80" i="7"/>
  <c r="Z80" i="7"/>
  <c r="AA80" i="7"/>
  <c r="AC80" i="7"/>
  <c r="L80" i="7" s="1"/>
  <c r="X81" i="7"/>
  <c r="Y81" i="7"/>
  <c r="Z81" i="7"/>
  <c r="AA81" i="7"/>
  <c r="AC81" i="7"/>
  <c r="L81" i="7" s="1"/>
  <c r="X82" i="7"/>
  <c r="Y82" i="7"/>
  <c r="Z82" i="7"/>
  <c r="AA82" i="7"/>
  <c r="AC82" i="7"/>
  <c r="L82" i="7" s="1"/>
  <c r="X83" i="7"/>
  <c r="Y83" i="7"/>
  <c r="Z83" i="7"/>
  <c r="AA83" i="7"/>
  <c r="AC83" i="7"/>
  <c r="L83" i="7" s="1"/>
  <c r="X84" i="7"/>
  <c r="Y84" i="7"/>
  <c r="Z84" i="7"/>
  <c r="AA84" i="7"/>
  <c r="AC84" i="7"/>
  <c r="L84" i="7" s="1"/>
  <c r="X85" i="7"/>
  <c r="Y85" i="7"/>
  <c r="Z85" i="7"/>
  <c r="AA85" i="7"/>
  <c r="AC85" i="7"/>
  <c r="L85" i="7" s="1"/>
  <c r="X86" i="7"/>
  <c r="Y86" i="7"/>
  <c r="Z86" i="7"/>
  <c r="AA86" i="7"/>
  <c r="AC86" i="7"/>
  <c r="L86" i="7" s="1"/>
  <c r="X87" i="7"/>
  <c r="Y87" i="7"/>
  <c r="Z87" i="7"/>
  <c r="AA87" i="7"/>
  <c r="AC87" i="7"/>
  <c r="L87" i="7" s="1"/>
  <c r="X88" i="7"/>
  <c r="Y88" i="7"/>
  <c r="Z88" i="7"/>
  <c r="AA88" i="7"/>
  <c r="AC88" i="7"/>
  <c r="L88" i="7" s="1"/>
  <c r="X89" i="7"/>
  <c r="Y89" i="7"/>
  <c r="Z89" i="7"/>
  <c r="AA89" i="7"/>
  <c r="AC89" i="7"/>
  <c r="L89" i="7" s="1"/>
  <c r="AC90" i="7"/>
  <c r="L90" i="7" s="1"/>
  <c r="X91" i="7"/>
  <c r="Y91" i="7"/>
  <c r="Z91" i="7"/>
  <c r="AA91" i="7"/>
  <c r="AC91" i="7"/>
  <c r="L91" i="7" s="1"/>
  <c r="X92" i="7"/>
  <c r="Y92" i="7"/>
  <c r="Z92" i="7"/>
  <c r="AA92" i="7"/>
  <c r="AC92" i="7"/>
  <c r="L92" i="7" s="1"/>
  <c r="X93" i="7"/>
  <c r="Y93" i="7"/>
  <c r="Z93" i="7"/>
  <c r="AA93" i="7"/>
  <c r="AC93" i="7"/>
  <c r="L93" i="7" s="1"/>
  <c r="X94" i="7"/>
  <c r="Y94" i="7"/>
  <c r="Z94" i="7"/>
  <c r="AA94" i="7"/>
  <c r="AC94" i="7"/>
  <c r="L94" i="7" s="1"/>
  <c r="X95" i="7"/>
  <c r="Y95" i="7"/>
  <c r="Z95" i="7"/>
  <c r="AA95" i="7"/>
  <c r="AC95" i="7"/>
  <c r="L95" i="7" s="1"/>
  <c r="X96" i="7"/>
  <c r="Y96" i="7"/>
  <c r="Z96" i="7"/>
  <c r="AA96" i="7"/>
  <c r="AC96" i="7"/>
  <c r="L96" i="7" s="1"/>
  <c r="X97" i="7"/>
  <c r="Y97" i="7"/>
  <c r="Z97" i="7"/>
  <c r="AA97" i="7"/>
  <c r="AC97" i="7"/>
  <c r="L97" i="7" s="1"/>
  <c r="X98" i="7"/>
  <c r="Y98" i="7"/>
  <c r="Z98" i="7"/>
  <c r="AA98" i="7"/>
  <c r="AC98" i="7"/>
  <c r="L98" i="7" s="1"/>
  <c r="X99" i="7"/>
  <c r="Y99" i="7"/>
  <c r="Z99" i="7"/>
  <c r="AA99" i="7"/>
  <c r="AC99" i="7"/>
  <c r="L99" i="7" s="1"/>
  <c r="X100" i="7"/>
  <c r="Y100" i="7"/>
  <c r="Z100" i="7"/>
  <c r="AA100" i="7"/>
  <c r="AC100" i="7"/>
  <c r="L100" i="7" s="1"/>
  <c r="X101" i="7"/>
  <c r="Y101" i="7"/>
  <c r="Z101" i="7"/>
  <c r="AA101" i="7"/>
  <c r="AC101" i="7"/>
  <c r="L101" i="7" s="1"/>
  <c r="X102" i="7"/>
  <c r="Y102" i="7"/>
  <c r="Z102" i="7"/>
  <c r="AA102" i="7"/>
  <c r="AC102" i="7"/>
  <c r="L102" i="7" s="1"/>
  <c r="X103" i="7"/>
  <c r="Y103" i="7"/>
  <c r="Z103" i="7"/>
  <c r="AA103" i="7"/>
  <c r="AC103" i="7"/>
  <c r="L103" i="7" s="1"/>
  <c r="X104" i="7"/>
  <c r="Y104" i="7"/>
  <c r="Z104" i="7"/>
  <c r="AA104" i="7"/>
  <c r="AC104" i="7"/>
  <c r="L104" i="7" s="1"/>
  <c r="X105" i="7"/>
  <c r="Y105" i="7"/>
  <c r="Z105" i="7"/>
  <c r="AA105" i="7"/>
  <c r="AC105" i="7"/>
  <c r="L105" i="7" s="1"/>
  <c r="X106" i="7"/>
  <c r="Y106" i="7"/>
  <c r="Z106" i="7"/>
  <c r="AA106" i="7"/>
  <c r="AC106" i="7"/>
  <c r="L106" i="7" s="1"/>
  <c r="X107" i="7"/>
  <c r="Y107" i="7"/>
  <c r="Z107" i="7"/>
  <c r="AA107" i="7"/>
  <c r="AC107" i="7"/>
  <c r="L107" i="7" s="1"/>
  <c r="X108" i="7"/>
  <c r="Y108" i="7"/>
  <c r="Z108" i="7"/>
  <c r="AA108" i="7"/>
  <c r="AC108" i="7"/>
  <c r="L108" i="7" s="1"/>
  <c r="X109" i="7"/>
  <c r="Y109" i="7"/>
  <c r="Z109" i="7"/>
  <c r="AA109" i="7"/>
  <c r="AC109" i="7"/>
  <c r="L109" i="7" s="1"/>
  <c r="X110" i="7"/>
  <c r="Y110" i="7"/>
  <c r="Z110" i="7"/>
  <c r="AA110" i="7"/>
  <c r="AC110" i="7"/>
  <c r="L110" i="7" s="1"/>
  <c r="X111" i="7"/>
  <c r="Y111" i="7"/>
  <c r="Z111" i="7"/>
  <c r="AA111" i="7"/>
  <c r="AC111" i="7"/>
  <c r="L111" i="7" s="1"/>
  <c r="X112" i="7"/>
  <c r="Y112" i="7"/>
  <c r="Z112" i="7"/>
  <c r="AA112" i="7"/>
  <c r="AC112" i="7"/>
  <c r="L112" i="7" s="1"/>
  <c r="X113" i="7"/>
  <c r="Y113" i="7"/>
  <c r="Z113" i="7"/>
  <c r="AA113" i="7"/>
  <c r="AC113" i="7"/>
  <c r="L113" i="7" s="1"/>
  <c r="X114" i="7"/>
  <c r="Y114" i="7"/>
  <c r="Z114" i="7"/>
  <c r="AA114" i="7"/>
  <c r="AC114" i="7"/>
  <c r="L114" i="7" s="1"/>
  <c r="X115" i="7"/>
  <c r="Y115" i="7"/>
  <c r="Z115" i="7"/>
  <c r="AA115" i="7"/>
  <c r="AC115" i="7"/>
  <c r="L115" i="7" s="1"/>
  <c r="X116" i="7"/>
  <c r="Y116" i="7"/>
  <c r="Z116" i="7"/>
  <c r="AA116" i="7"/>
  <c r="AC116" i="7"/>
  <c r="L116" i="7" s="1"/>
  <c r="X117" i="7"/>
  <c r="Y117" i="7"/>
  <c r="Z117" i="7"/>
  <c r="AA117" i="7"/>
  <c r="AC117" i="7"/>
  <c r="L117" i="7" s="1"/>
  <c r="X118" i="7"/>
  <c r="Y118" i="7"/>
  <c r="Z118" i="7"/>
  <c r="AA118" i="7"/>
  <c r="AC118" i="7"/>
  <c r="L118" i="7" s="1"/>
  <c r="X119" i="7"/>
  <c r="Y119" i="7"/>
  <c r="Z119" i="7"/>
  <c r="AA119" i="7"/>
  <c r="AC119" i="7"/>
  <c r="L119" i="7" s="1"/>
  <c r="X120" i="7"/>
  <c r="Y120" i="7"/>
  <c r="Z120" i="7"/>
  <c r="AA120" i="7"/>
  <c r="AC120" i="7"/>
  <c r="L120" i="7" s="1"/>
  <c r="X121" i="7"/>
  <c r="Y121" i="7"/>
  <c r="Z121" i="7"/>
  <c r="AA121" i="7"/>
  <c r="AC121" i="7"/>
  <c r="L121" i="7" s="1"/>
  <c r="X122" i="7"/>
  <c r="Y122" i="7"/>
  <c r="Z122" i="7"/>
  <c r="AA122" i="7"/>
  <c r="AC122" i="7"/>
  <c r="L122" i="7" s="1"/>
  <c r="X123" i="7"/>
  <c r="Y123" i="7"/>
  <c r="Z123" i="7"/>
  <c r="AA123" i="7"/>
  <c r="AC123" i="7"/>
  <c r="L123" i="7" s="1"/>
  <c r="X124" i="7"/>
  <c r="Y124" i="7"/>
  <c r="Z124" i="7"/>
  <c r="AA124" i="7"/>
  <c r="AC124" i="7"/>
  <c r="L124" i="7" s="1"/>
  <c r="X125" i="7"/>
  <c r="Y125" i="7"/>
  <c r="Z125" i="7"/>
  <c r="AA125" i="7"/>
  <c r="AC125" i="7"/>
  <c r="L125" i="7" s="1"/>
  <c r="X126" i="7"/>
  <c r="Y126" i="7"/>
  <c r="Z126" i="7"/>
  <c r="AA126" i="7"/>
  <c r="AC126" i="7"/>
  <c r="L126" i="7" s="1"/>
  <c r="X127" i="7"/>
  <c r="Y127" i="7"/>
  <c r="Z127" i="7"/>
  <c r="AA127" i="7"/>
  <c r="AC127" i="7"/>
  <c r="L127" i="7" s="1"/>
  <c r="X128" i="7"/>
  <c r="Y128" i="7"/>
  <c r="Z128" i="7"/>
  <c r="AA128" i="7"/>
  <c r="AC128" i="7"/>
  <c r="L128" i="7" s="1"/>
  <c r="X129" i="7"/>
  <c r="Y129" i="7"/>
  <c r="Z129" i="7"/>
  <c r="AA129" i="7"/>
  <c r="AC129" i="7"/>
  <c r="L129" i="7" s="1"/>
  <c r="X130" i="7"/>
  <c r="Y130" i="7"/>
  <c r="Z130" i="7"/>
  <c r="AA130" i="7"/>
  <c r="AC130" i="7"/>
  <c r="L130" i="7" s="1"/>
  <c r="X131" i="7"/>
  <c r="Y131" i="7"/>
  <c r="Z131" i="7"/>
  <c r="AA131" i="7"/>
  <c r="AC131" i="7"/>
  <c r="L131" i="7" s="1"/>
  <c r="X132" i="7"/>
  <c r="Y132" i="7"/>
  <c r="Z132" i="7"/>
  <c r="AA132" i="7"/>
  <c r="AC132" i="7"/>
  <c r="L132" i="7" s="1"/>
  <c r="X133" i="7"/>
  <c r="Y133" i="7"/>
  <c r="Z133" i="7"/>
  <c r="AA133" i="7"/>
  <c r="AC133" i="7"/>
  <c r="L133" i="7" s="1"/>
  <c r="X134" i="7"/>
  <c r="Y134" i="7"/>
  <c r="Z134" i="7"/>
  <c r="AA134" i="7"/>
  <c r="AC134" i="7"/>
  <c r="L134" i="7" s="1"/>
  <c r="X135" i="7"/>
  <c r="Y135" i="7"/>
  <c r="Z135" i="7"/>
  <c r="AA135" i="7"/>
  <c r="AC135" i="7"/>
  <c r="L135" i="7" s="1"/>
  <c r="X136" i="7"/>
  <c r="Y136" i="7"/>
  <c r="Z136" i="7"/>
  <c r="AA136" i="7"/>
  <c r="AC136" i="7"/>
  <c r="L136" i="7" s="1"/>
  <c r="X137" i="7"/>
  <c r="Y137" i="7"/>
  <c r="Z137" i="7"/>
  <c r="AA137" i="7"/>
  <c r="AC137" i="7"/>
  <c r="L137" i="7" s="1"/>
  <c r="X138" i="7"/>
  <c r="Y138" i="7"/>
  <c r="Z138" i="7"/>
  <c r="AA138" i="7"/>
  <c r="AC138" i="7"/>
  <c r="L138" i="7" s="1"/>
  <c r="X139" i="7"/>
  <c r="Y139" i="7"/>
  <c r="Z139" i="7"/>
  <c r="AA139" i="7"/>
  <c r="AC139" i="7"/>
  <c r="L139" i="7" s="1"/>
  <c r="X140" i="7"/>
  <c r="Y140" i="7"/>
  <c r="Z140" i="7"/>
  <c r="AA140" i="7"/>
  <c r="AC140" i="7"/>
  <c r="L140" i="7" s="1"/>
  <c r="X141" i="7"/>
  <c r="Y141" i="7"/>
  <c r="Z141" i="7"/>
  <c r="AA141" i="7"/>
  <c r="AC141" i="7"/>
  <c r="L141" i="7" s="1"/>
  <c r="X142" i="7"/>
  <c r="Y142" i="7"/>
  <c r="Z142" i="7"/>
  <c r="AA142" i="7"/>
  <c r="AC142" i="7"/>
  <c r="L142" i="7" s="1"/>
  <c r="X143" i="7"/>
  <c r="Y143" i="7"/>
  <c r="Z143" i="7"/>
  <c r="AA143" i="7"/>
  <c r="AC143" i="7"/>
  <c r="L143" i="7" s="1"/>
  <c r="X144" i="7"/>
  <c r="Y144" i="7"/>
  <c r="Z144" i="7"/>
  <c r="AA144" i="7"/>
  <c r="AC144" i="7"/>
  <c r="L144" i="7" s="1"/>
  <c r="X145" i="7"/>
  <c r="Y145" i="7"/>
  <c r="Z145" i="7"/>
  <c r="AA145" i="7"/>
  <c r="AC145" i="7"/>
  <c r="L145" i="7" s="1"/>
  <c r="X146" i="7"/>
  <c r="Y146" i="7"/>
  <c r="Z146" i="7"/>
  <c r="AA146" i="7"/>
  <c r="AC146" i="7"/>
  <c r="L146" i="7" s="1"/>
  <c r="X147" i="7"/>
  <c r="Y147" i="7"/>
  <c r="Z147" i="7"/>
  <c r="AA147" i="7"/>
  <c r="AC147" i="7"/>
  <c r="L147" i="7" s="1"/>
  <c r="X148" i="7"/>
  <c r="Y148" i="7"/>
  <c r="Z148" i="7"/>
  <c r="AA148" i="7"/>
  <c r="AC148" i="7"/>
  <c r="L148" i="7" s="1"/>
  <c r="X149" i="7"/>
  <c r="Y149" i="7"/>
  <c r="Z149" i="7"/>
  <c r="AA149" i="7"/>
  <c r="AC149" i="7"/>
  <c r="L149" i="7" s="1"/>
  <c r="X150" i="7"/>
  <c r="Y150" i="7"/>
  <c r="Z150" i="7"/>
  <c r="AA150" i="7"/>
  <c r="AC150" i="7"/>
  <c r="L150" i="7" s="1"/>
  <c r="X151" i="7"/>
  <c r="Y151" i="7"/>
  <c r="Z151" i="7"/>
  <c r="AA151" i="7"/>
  <c r="AC151" i="7"/>
  <c r="L151" i="7" s="1"/>
  <c r="X152" i="7"/>
  <c r="Y152" i="7"/>
  <c r="Z152" i="7"/>
  <c r="AA152" i="7"/>
  <c r="AC152" i="7"/>
  <c r="L152" i="7" s="1"/>
  <c r="X153" i="7"/>
  <c r="Y153" i="7"/>
  <c r="Z153" i="7"/>
  <c r="AA153" i="7"/>
  <c r="AC153" i="7"/>
  <c r="L153" i="7" s="1"/>
  <c r="X154" i="7"/>
  <c r="Y154" i="7"/>
  <c r="Z154" i="7"/>
  <c r="AA154" i="7"/>
  <c r="AC154" i="7"/>
  <c r="L154" i="7" s="1"/>
  <c r="X155" i="7"/>
  <c r="Y155" i="7"/>
  <c r="Z155" i="7"/>
  <c r="AA155" i="7"/>
  <c r="AC155" i="7"/>
  <c r="L155" i="7" s="1"/>
  <c r="X156" i="7"/>
  <c r="Y156" i="7"/>
  <c r="Z156" i="7"/>
  <c r="AA156" i="7"/>
  <c r="AC156" i="7"/>
  <c r="L156" i="7" s="1"/>
  <c r="X157" i="7"/>
  <c r="Y157" i="7"/>
  <c r="Z157" i="7"/>
  <c r="AA157" i="7"/>
  <c r="AC157" i="7"/>
  <c r="L157" i="7" s="1"/>
  <c r="X158" i="7"/>
  <c r="Y158" i="7"/>
  <c r="Z158" i="7"/>
  <c r="AA158" i="7"/>
  <c r="AC158" i="7"/>
  <c r="L158" i="7" s="1"/>
  <c r="X159" i="7"/>
  <c r="Y159" i="7"/>
  <c r="Z159" i="7"/>
  <c r="AA159" i="7"/>
  <c r="AC159" i="7"/>
  <c r="L159" i="7" s="1"/>
  <c r="X160" i="7"/>
  <c r="Y160" i="7"/>
  <c r="Z160" i="7"/>
  <c r="AA160" i="7"/>
  <c r="AC160" i="7"/>
  <c r="L160" i="7" s="1"/>
  <c r="X161" i="7"/>
  <c r="Y161" i="7"/>
  <c r="Z161" i="7"/>
  <c r="AA161" i="7"/>
  <c r="AC161" i="7"/>
  <c r="L161" i="7" s="1"/>
  <c r="X162" i="7"/>
  <c r="Y162" i="7"/>
  <c r="Z162" i="7"/>
  <c r="AA162" i="7"/>
  <c r="AC162" i="7"/>
  <c r="L162" i="7" s="1"/>
  <c r="X163" i="7"/>
  <c r="Y163" i="7"/>
  <c r="Z163" i="7"/>
  <c r="AA163" i="7"/>
  <c r="AC163" i="7"/>
  <c r="L163" i="7" s="1"/>
  <c r="X164" i="7"/>
  <c r="Y164" i="7"/>
  <c r="Z164" i="7"/>
  <c r="AA164" i="7"/>
  <c r="AC164" i="7"/>
  <c r="L164" i="7" s="1"/>
  <c r="X165" i="7"/>
  <c r="Y165" i="7"/>
  <c r="Z165" i="7"/>
  <c r="AA165" i="7"/>
  <c r="AC165" i="7"/>
  <c r="L165" i="7" s="1"/>
  <c r="X166" i="7"/>
  <c r="Y166" i="7"/>
  <c r="Z166" i="7"/>
  <c r="AA166" i="7"/>
  <c r="AC166" i="7"/>
  <c r="L166" i="7" s="1"/>
  <c r="X167" i="7"/>
  <c r="Y167" i="7"/>
  <c r="Z167" i="7"/>
  <c r="AA167" i="7"/>
  <c r="AC167" i="7"/>
  <c r="L167" i="7" s="1"/>
  <c r="X168" i="7"/>
  <c r="Y168" i="7"/>
  <c r="Z168" i="7"/>
  <c r="AA168" i="7"/>
  <c r="AC168" i="7"/>
  <c r="L168" i="7" s="1"/>
  <c r="X169" i="7"/>
  <c r="Y169" i="7"/>
  <c r="Z169" i="7"/>
  <c r="AA169" i="7"/>
  <c r="AC169" i="7"/>
  <c r="L169" i="7" s="1"/>
  <c r="X170" i="7"/>
  <c r="Y170" i="7"/>
  <c r="Z170" i="7"/>
  <c r="AA170" i="7"/>
  <c r="AC170" i="7"/>
  <c r="L170" i="7" s="1"/>
  <c r="X171" i="7"/>
  <c r="Y171" i="7"/>
  <c r="Z171" i="7"/>
  <c r="AA171" i="7"/>
  <c r="AC171" i="7"/>
  <c r="L171" i="7" s="1"/>
  <c r="X172" i="7"/>
  <c r="Y172" i="7"/>
  <c r="Z172" i="7"/>
  <c r="AA172" i="7"/>
  <c r="AC172" i="7"/>
  <c r="L172" i="7" s="1"/>
  <c r="X173" i="7"/>
  <c r="Y173" i="7"/>
  <c r="Z173" i="7"/>
  <c r="AA173" i="7"/>
  <c r="AC173" i="7"/>
  <c r="L173" i="7" s="1"/>
  <c r="X174" i="7"/>
  <c r="Y174" i="7"/>
  <c r="Z174" i="7"/>
  <c r="AA174" i="7"/>
  <c r="AC174" i="7"/>
  <c r="L174" i="7" s="1"/>
  <c r="X175" i="7"/>
  <c r="Y175" i="7"/>
  <c r="Z175" i="7"/>
  <c r="AA175" i="7"/>
  <c r="AC175" i="7"/>
  <c r="L175" i="7" s="1"/>
  <c r="X176" i="7"/>
  <c r="Y176" i="7"/>
  <c r="Z176" i="7"/>
  <c r="AA176" i="7"/>
  <c r="AC176" i="7"/>
  <c r="L176" i="7" s="1"/>
  <c r="X177" i="7"/>
  <c r="Y177" i="7"/>
  <c r="Z177" i="7"/>
  <c r="AA177" i="7"/>
  <c r="AC177" i="7"/>
  <c r="L177" i="7" s="1"/>
  <c r="X178" i="7"/>
  <c r="Y178" i="7"/>
  <c r="Z178" i="7"/>
  <c r="AA178" i="7"/>
  <c r="AC178" i="7"/>
  <c r="L178" i="7" s="1"/>
  <c r="X179" i="7"/>
  <c r="Y179" i="7"/>
  <c r="Z179" i="7"/>
  <c r="AA179" i="7"/>
  <c r="AC179" i="7"/>
  <c r="L179" i="7" s="1"/>
  <c r="X180" i="7"/>
  <c r="Y180" i="7"/>
  <c r="Z180" i="7"/>
  <c r="AA180" i="7"/>
  <c r="AC180" i="7"/>
  <c r="L180" i="7" s="1"/>
  <c r="X181" i="7"/>
  <c r="Y181" i="7"/>
  <c r="Z181" i="7"/>
  <c r="AA181" i="7"/>
  <c r="AC181" i="7"/>
  <c r="L181" i="7" s="1"/>
  <c r="X182" i="7"/>
  <c r="Y182" i="7"/>
  <c r="Z182" i="7"/>
  <c r="AA182" i="7"/>
  <c r="AC182" i="7"/>
  <c r="L182" i="7" s="1"/>
  <c r="X183" i="7"/>
  <c r="Y183" i="7"/>
  <c r="Z183" i="7"/>
  <c r="AA183" i="7"/>
  <c r="AC183" i="7"/>
  <c r="L183" i="7" s="1"/>
  <c r="X184" i="7"/>
  <c r="Y184" i="7"/>
  <c r="Z184" i="7"/>
  <c r="AA184" i="7"/>
  <c r="AC184" i="7"/>
  <c r="L184" i="7" s="1"/>
  <c r="X185" i="7"/>
  <c r="Y185" i="7"/>
  <c r="Z185" i="7"/>
  <c r="AA185" i="7"/>
  <c r="AC185" i="7"/>
  <c r="L185" i="7" s="1"/>
  <c r="X186" i="7"/>
  <c r="Y186" i="7"/>
  <c r="Z186" i="7"/>
  <c r="AA186" i="7"/>
  <c r="AC186" i="7"/>
  <c r="L186" i="7" s="1"/>
  <c r="X187" i="7"/>
  <c r="Y187" i="7"/>
  <c r="Z187" i="7"/>
  <c r="AA187" i="7"/>
  <c r="AC187" i="7"/>
  <c r="L187" i="7" s="1"/>
  <c r="X188" i="7"/>
  <c r="Y188" i="7"/>
  <c r="Z188" i="7"/>
  <c r="AA188" i="7"/>
  <c r="AC188" i="7"/>
  <c r="L188" i="7" s="1"/>
  <c r="AC189" i="7"/>
  <c r="L189" i="7" s="1"/>
  <c r="X190" i="7"/>
  <c r="Y190" i="7"/>
  <c r="Z190" i="7"/>
  <c r="AA190" i="7"/>
  <c r="AC190" i="7"/>
  <c r="L190" i="7" s="1"/>
  <c r="X191" i="7"/>
  <c r="Y191" i="7"/>
  <c r="Z191" i="7"/>
  <c r="AA191" i="7"/>
  <c r="AC191" i="7"/>
  <c r="L191" i="7" s="1"/>
  <c r="X192" i="7"/>
  <c r="Y192" i="7"/>
  <c r="Z192" i="7"/>
  <c r="AA192" i="7"/>
  <c r="AC192" i="7"/>
  <c r="L192" i="7" s="1"/>
  <c r="X193" i="7"/>
  <c r="Y193" i="7"/>
  <c r="Z193" i="7"/>
  <c r="AA193" i="7"/>
  <c r="AC193" i="7"/>
  <c r="L193" i="7" s="1"/>
  <c r="X194" i="7"/>
  <c r="Y194" i="7"/>
  <c r="Z194" i="7"/>
  <c r="AA194" i="7"/>
  <c r="AC194" i="7"/>
  <c r="L194" i="7" s="1"/>
  <c r="X195" i="7"/>
  <c r="Y195" i="7"/>
  <c r="Z195" i="7"/>
  <c r="AA195" i="7"/>
  <c r="AC195" i="7"/>
  <c r="L195" i="7" s="1"/>
  <c r="X196" i="7"/>
  <c r="Y196" i="7"/>
  <c r="Z196" i="7"/>
  <c r="AA196" i="7"/>
  <c r="AC196" i="7"/>
  <c r="L196" i="7" s="1"/>
  <c r="X197" i="7"/>
  <c r="Y197" i="7"/>
  <c r="Z197" i="7"/>
  <c r="AA197" i="7"/>
  <c r="AC197" i="7"/>
  <c r="L197" i="7" s="1"/>
  <c r="X198" i="7"/>
  <c r="Y198" i="7"/>
  <c r="Z198" i="7"/>
  <c r="AA198" i="7"/>
  <c r="AC198" i="7"/>
  <c r="L198" i="7" s="1"/>
  <c r="X199" i="7"/>
  <c r="Y199" i="7"/>
  <c r="Z199" i="7"/>
  <c r="AA199" i="7"/>
  <c r="AC199" i="7"/>
  <c r="L199" i="7" s="1"/>
  <c r="X200" i="7"/>
  <c r="Y200" i="7"/>
  <c r="Z200" i="7"/>
  <c r="AA200" i="7"/>
  <c r="AC200" i="7"/>
  <c r="L200" i="7" s="1"/>
  <c r="X201" i="7"/>
  <c r="Y201" i="7"/>
  <c r="Z201" i="7"/>
  <c r="AA201" i="7"/>
  <c r="AC201" i="7"/>
  <c r="L201" i="7" s="1"/>
  <c r="AC202" i="7"/>
  <c r="L202" i="7" s="1"/>
  <c r="AC203" i="7"/>
  <c r="L203" i="7" s="1"/>
  <c r="X204" i="7"/>
  <c r="Y204" i="7"/>
  <c r="Z204" i="7"/>
  <c r="AA204" i="7"/>
  <c r="AC204" i="7"/>
  <c r="L204" i="7" s="1"/>
  <c r="X205" i="7"/>
  <c r="Y205" i="7"/>
  <c r="Z205" i="7"/>
  <c r="AA205" i="7"/>
  <c r="AC205" i="7"/>
  <c r="L205" i="7" s="1"/>
  <c r="X206" i="7"/>
  <c r="Y206" i="7"/>
  <c r="Z206" i="7"/>
  <c r="AA206" i="7"/>
  <c r="AC206" i="7"/>
  <c r="L206" i="7" s="1"/>
  <c r="X207" i="7"/>
  <c r="Y207" i="7"/>
  <c r="Z207" i="7"/>
  <c r="AA207" i="7"/>
  <c r="AC207" i="7"/>
  <c r="L207" i="7" s="1"/>
  <c r="X208" i="7"/>
  <c r="Y208" i="7"/>
  <c r="Z208" i="7"/>
  <c r="AA208" i="7"/>
  <c r="AC208" i="7"/>
  <c r="L208" i="7" s="1"/>
  <c r="X209" i="7"/>
  <c r="Y209" i="7"/>
  <c r="Z209" i="7"/>
  <c r="AA209" i="7"/>
  <c r="AC209" i="7"/>
  <c r="L209" i="7" s="1"/>
  <c r="X210" i="7"/>
  <c r="Y210" i="7"/>
  <c r="Z210" i="7"/>
  <c r="AA210" i="7"/>
  <c r="AC210" i="7"/>
  <c r="L210" i="7" s="1"/>
  <c r="X211" i="7"/>
  <c r="Y211" i="7"/>
  <c r="Z211" i="7"/>
  <c r="AA211" i="7"/>
  <c r="AC211" i="7"/>
  <c r="L211" i="7" s="1"/>
  <c r="X212" i="7"/>
  <c r="Y212" i="7"/>
  <c r="Z212" i="7"/>
  <c r="AA212" i="7"/>
  <c r="AC212" i="7"/>
  <c r="L212" i="7" s="1"/>
  <c r="X213" i="7"/>
  <c r="Y213" i="7"/>
  <c r="Z213" i="7"/>
  <c r="AA213" i="7"/>
  <c r="AC213" i="7"/>
  <c r="L213" i="7" s="1"/>
  <c r="X214" i="7"/>
  <c r="Y214" i="7"/>
  <c r="Z214" i="7"/>
  <c r="AA214" i="7"/>
  <c r="AC214" i="7"/>
  <c r="L214" i="7" s="1"/>
  <c r="X215" i="7"/>
  <c r="Y215" i="7"/>
  <c r="Z215" i="7"/>
  <c r="AA215" i="7"/>
  <c r="AC215" i="7"/>
  <c r="L215" i="7" s="1"/>
  <c r="X216" i="7"/>
  <c r="Y216" i="7"/>
  <c r="Z216" i="7"/>
  <c r="AA216" i="7"/>
  <c r="AC216" i="7"/>
  <c r="L216" i="7" s="1"/>
  <c r="X217" i="7"/>
  <c r="Y217" i="7"/>
  <c r="Z217" i="7"/>
  <c r="AA217" i="7"/>
  <c r="AC217" i="7"/>
  <c r="L217" i="7" s="1"/>
  <c r="X218" i="7"/>
  <c r="Y218" i="7"/>
  <c r="Z218" i="7"/>
  <c r="AA218" i="7"/>
  <c r="AC218" i="7"/>
  <c r="L218" i="7" s="1"/>
  <c r="X219" i="7"/>
  <c r="Y219" i="7"/>
  <c r="Z219" i="7"/>
  <c r="AA219" i="7"/>
  <c r="AC219" i="7"/>
  <c r="L219" i="7" s="1"/>
  <c r="X220" i="7"/>
  <c r="Y220" i="7"/>
  <c r="Z220" i="7"/>
  <c r="AA220" i="7"/>
  <c r="AC220" i="7"/>
  <c r="L220" i="7" s="1"/>
  <c r="X221" i="7"/>
  <c r="Y221" i="7"/>
  <c r="Z221" i="7"/>
  <c r="AA221" i="7"/>
  <c r="AC221" i="7"/>
  <c r="L221" i="7" s="1"/>
  <c r="X222" i="7"/>
  <c r="Y222" i="7"/>
  <c r="Z222" i="7"/>
  <c r="AA222" i="7"/>
  <c r="AC222" i="7"/>
  <c r="L222" i="7" s="1"/>
  <c r="X223" i="7"/>
  <c r="Y223" i="7"/>
  <c r="Z223" i="7"/>
  <c r="AA223" i="7"/>
  <c r="AC223" i="7"/>
  <c r="L223" i="7" s="1"/>
  <c r="X224" i="7"/>
  <c r="Y224" i="7"/>
  <c r="Z224" i="7"/>
  <c r="AA224" i="7"/>
  <c r="AC224" i="7"/>
  <c r="L224" i="7" s="1"/>
  <c r="X225" i="7"/>
  <c r="Y225" i="7"/>
  <c r="Z225" i="7"/>
  <c r="AA225" i="7"/>
  <c r="AC225" i="7"/>
  <c r="L225" i="7" s="1"/>
  <c r="X226" i="7"/>
  <c r="Y226" i="7"/>
  <c r="Z226" i="7"/>
  <c r="AA226" i="7"/>
  <c r="AC226" i="7"/>
  <c r="L226" i="7" s="1"/>
  <c r="X227" i="7"/>
  <c r="Y227" i="7"/>
  <c r="Z227" i="7"/>
  <c r="AA227" i="7"/>
  <c r="AC227" i="7"/>
  <c r="L227" i="7" s="1"/>
  <c r="X228" i="7"/>
  <c r="Y228" i="7"/>
  <c r="Z228" i="7"/>
  <c r="AA228" i="7"/>
  <c r="AC228" i="7"/>
  <c r="L228" i="7" s="1"/>
  <c r="X229" i="7"/>
  <c r="Y229" i="7"/>
  <c r="Z229" i="7"/>
  <c r="AA229" i="7"/>
  <c r="AC229" i="7"/>
  <c r="L229" i="7" s="1"/>
  <c r="X230" i="7"/>
  <c r="Y230" i="7"/>
  <c r="Z230" i="7"/>
  <c r="AA230" i="7"/>
  <c r="AC230" i="7"/>
  <c r="L230" i="7" s="1"/>
  <c r="X231" i="7"/>
  <c r="Y231" i="7"/>
  <c r="Z231" i="7"/>
  <c r="AA231" i="7"/>
  <c r="AC231" i="7"/>
  <c r="L231" i="7" s="1"/>
  <c r="X232" i="7"/>
  <c r="Y232" i="7"/>
  <c r="Z232" i="7"/>
  <c r="AA232" i="7"/>
  <c r="AC232" i="7"/>
  <c r="L232" i="7" s="1"/>
  <c r="X233" i="7"/>
  <c r="Y233" i="7"/>
  <c r="Z233" i="7"/>
  <c r="AA233" i="7"/>
  <c r="AC233" i="7"/>
  <c r="L233" i="7" s="1"/>
  <c r="Z234" i="7"/>
  <c r="AA234" i="7"/>
  <c r="AC234" i="7"/>
  <c r="L234" i="7" s="1"/>
  <c r="X235" i="7"/>
  <c r="Y235" i="7"/>
  <c r="Z235" i="7"/>
  <c r="AA235" i="7"/>
  <c r="AC235" i="7"/>
  <c r="L235" i="7" s="1"/>
  <c r="X236" i="7"/>
  <c r="Y236" i="7"/>
  <c r="Z236" i="7"/>
  <c r="AA236" i="7"/>
  <c r="AC236" i="7"/>
  <c r="L236" i="7" s="1"/>
  <c r="X237" i="7"/>
  <c r="Y237" i="7"/>
  <c r="Z237" i="7"/>
  <c r="AA237" i="7"/>
  <c r="AC237" i="7"/>
  <c r="L237" i="7" s="1"/>
  <c r="X238" i="7"/>
  <c r="Y238" i="7"/>
  <c r="Z238" i="7"/>
  <c r="AA238" i="7"/>
  <c r="AC238" i="7"/>
  <c r="L238" i="7" s="1"/>
  <c r="X239" i="7"/>
  <c r="Y239" i="7"/>
  <c r="Z239" i="7"/>
  <c r="AA239" i="7"/>
  <c r="AC239" i="7"/>
  <c r="L239" i="7" s="1"/>
  <c r="X240" i="7"/>
  <c r="Y240" i="7"/>
  <c r="Z240" i="7"/>
  <c r="AA240" i="7"/>
  <c r="AC240" i="7"/>
  <c r="L240" i="7" s="1"/>
  <c r="X241" i="7"/>
  <c r="Y241" i="7"/>
  <c r="Z241" i="7"/>
  <c r="AA241" i="7"/>
  <c r="AC241" i="7"/>
  <c r="L241" i="7" s="1"/>
  <c r="X242" i="7"/>
  <c r="Y242" i="7"/>
  <c r="Z242" i="7"/>
  <c r="AA242" i="7"/>
  <c r="AC242" i="7"/>
  <c r="L242" i="7" s="1"/>
  <c r="X243" i="7"/>
  <c r="Y243" i="7"/>
  <c r="Z243" i="7"/>
  <c r="AA243" i="7"/>
  <c r="AC243" i="7"/>
  <c r="L243" i="7" s="1"/>
  <c r="X244" i="7"/>
  <c r="Y244" i="7"/>
  <c r="Z244" i="7"/>
  <c r="AA244" i="7"/>
  <c r="AC244" i="7"/>
  <c r="L244" i="7" s="1"/>
  <c r="X245" i="7"/>
  <c r="Y245" i="7"/>
  <c r="Z245" i="7"/>
  <c r="AA245" i="7"/>
  <c r="AC245" i="7"/>
  <c r="L245" i="7" s="1"/>
  <c r="X246" i="7"/>
  <c r="Y246" i="7"/>
  <c r="Z246" i="7"/>
  <c r="AA246" i="7"/>
  <c r="AC246" i="7"/>
  <c r="L246" i="7" s="1"/>
  <c r="X247" i="7"/>
  <c r="Y247" i="7"/>
  <c r="Z247" i="7"/>
  <c r="AA247" i="7"/>
  <c r="AC247" i="7"/>
  <c r="L247" i="7" s="1"/>
  <c r="X248" i="7"/>
  <c r="Y248" i="7"/>
  <c r="Z248" i="7"/>
  <c r="AA248" i="7"/>
  <c r="AC248" i="7"/>
  <c r="L248" i="7" s="1"/>
  <c r="X249" i="7"/>
  <c r="Y249" i="7"/>
  <c r="Z249" i="7"/>
  <c r="AA249" i="7"/>
  <c r="AC249" i="7"/>
  <c r="L249" i="7" s="1"/>
  <c r="X250" i="7"/>
  <c r="Y250" i="7"/>
  <c r="Z250" i="7"/>
  <c r="AA250" i="7"/>
  <c r="AC250" i="7"/>
  <c r="L250" i="7" s="1"/>
  <c r="X251" i="7"/>
  <c r="Y251" i="7"/>
  <c r="Z251" i="7"/>
  <c r="AA251" i="7"/>
  <c r="AC251" i="7"/>
  <c r="L251" i="7" s="1"/>
  <c r="X252" i="7"/>
  <c r="Y252" i="7"/>
  <c r="Z252" i="7"/>
  <c r="AA252" i="7"/>
  <c r="AC252" i="7"/>
  <c r="L252" i="7" s="1"/>
  <c r="X253" i="7"/>
  <c r="Y253" i="7"/>
  <c r="Z253" i="7"/>
  <c r="AA253" i="7"/>
  <c r="AC253" i="7"/>
  <c r="L253" i="7" s="1"/>
  <c r="AC254" i="7"/>
  <c r="L254" i="7" s="1"/>
  <c r="X255" i="7"/>
  <c r="Y255" i="7"/>
  <c r="Z255" i="7"/>
  <c r="AA255" i="7"/>
  <c r="AC255" i="7"/>
  <c r="L255" i="7" s="1"/>
  <c r="X256" i="7"/>
  <c r="Y256" i="7"/>
  <c r="Z256" i="7"/>
  <c r="AA256" i="7"/>
  <c r="AC256" i="7"/>
  <c r="L256" i="7" s="1"/>
  <c r="X257" i="7"/>
  <c r="Y257" i="7"/>
  <c r="Z257" i="7"/>
  <c r="AA257" i="7"/>
  <c r="AC257" i="7"/>
  <c r="L257" i="7" s="1"/>
  <c r="X258" i="7"/>
  <c r="Y258" i="7"/>
  <c r="Z258" i="7"/>
  <c r="AA258" i="7"/>
  <c r="AC258" i="7"/>
  <c r="L258" i="7" s="1"/>
  <c r="X259" i="7"/>
  <c r="Y259" i="7"/>
  <c r="Z259" i="7"/>
  <c r="AA259" i="7"/>
  <c r="AC259" i="7"/>
  <c r="L259" i="7" s="1"/>
  <c r="X260" i="7"/>
  <c r="Y260" i="7"/>
  <c r="Z260" i="7"/>
  <c r="AA260" i="7"/>
  <c r="AC260" i="7"/>
  <c r="L260" i="7" s="1"/>
  <c r="AC261" i="7"/>
  <c r="L261" i="7" s="1"/>
  <c r="X262" i="7"/>
  <c r="Y262" i="7"/>
  <c r="Z262" i="7"/>
  <c r="AA262" i="7"/>
  <c r="AC262" i="7"/>
  <c r="L262" i="7" s="1"/>
  <c r="X263" i="7"/>
  <c r="Y263" i="7"/>
  <c r="Z263" i="7"/>
  <c r="AA263" i="7"/>
  <c r="AC263" i="7"/>
  <c r="L263" i="7" s="1"/>
  <c r="X264" i="7"/>
  <c r="Y264" i="7"/>
  <c r="Z264" i="7"/>
  <c r="AA264" i="7"/>
  <c r="AC264" i="7"/>
  <c r="L264" i="7" s="1"/>
  <c r="X265" i="7"/>
  <c r="Y265" i="7"/>
  <c r="Z265" i="7"/>
  <c r="AA265" i="7"/>
  <c r="AC265" i="7"/>
  <c r="L265" i="7" s="1"/>
  <c r="X266" i="7"/>
  <c r="Y266" i="7"/>
  <c r="Z266" i="7"/>
  <c r="AA266" i="7"/>
  <c r="AC266" i="7"/>
  <c r="L266" i="7" s="1"/>
  <c r="X267" i="7"/>
  <c r="Y267" i="7"/>
  <c r="Z267" i="7"/>
  <c r="AA267" i="7"/>
  <c r="AC267" i="7"/>
  <c r="L267" i="7" s="1"/>
  <c r="X268" i="7"/>
  <c r="Y268" i="7"/>
  <c r="Z268" i="7"/>
  <c r="AA268" i="7"/>
  <c r="AC268" i="7"/>
  <c r="L268" i="7" s="1"/>
  <c r="X269" i="7"/>
  <c r="Y269" i="7"/>
  <c r="Z269" i="7"/>
  <c r="AA269" i="7"/>
  <c r="AC269" i="7"/>
  <c r="L269" i="7" s="1"/>
  <c r="X270" i="7"/>
  <c r="Y270" i="7"/>
  <c r="Z270" i="7"/>
  <c r="AA270" i="7"/>
  <c r="AC270" i="7"/>
  <c r="L270" i="7" s="1"/>
  <c r="X271" i="7"/>
  <c r="Y271" i="7"/>
  <c r="Z271" i="7"/>
  <c r="AA271" i="7"/>
  <c r="AC271" i="7"/>
  <c r="L271" i="7" s="1"/>
  <c r="X272" i="7"/>
  <c r="Y272" i="7"/>
  <c r="Z272" i="7"/>
  <c r="AA272" i="7"/>
  <c r="AC272" i="7"/>
  <c r="L272" i="7" s="1"/>
  <c r="X273" i="7"/>
  <c r="Y273" i="7"/>
  <c r="Z273" i="7"/>
  <c r="AA273" i="7"/>
  <c r="AC273" i="7"/>
  <c r="L273" i="7" s="1"/>
  <c r="X274" i="7"/>
  <c r="Y274" i="7"/>
  <c r="Z274" i="7"/>
  <c r="AA274" i="7"/>
  <c r="AC274" i="7"/>
  <c r="L274" i="7" s="1"/>
  <c r="X275" i="7"/>
  <c r="Y275" i="7"/>
  <c r="Z275" i="7"/>
  <c r="AA275" i="7"/>
  <c r="AC275" i="7"/>
  <c r="L275" i="7" s="1"/>
  <c r="X276" i="7"/>
  <c r="Y276" i="7"/>
  <c r="Z276" i="7"/>
  <c r="AA276" i="7"/>
  <c r="AC276" i="7"/>
  <c r="L276" i="7" s="1"/>
  <c r="X277" i="7"/>
  <c r="Y277" i="7"/>
  <c r="Z277" i="7"/>
  <c r="AA277" i="7"/>
  <c r="AC277" i="7"/>
  <c r="L277" i="7" s="1"/>
  <c r="AC278" i="7"/>
  <c r="L278" i="7" s="1"/>
  <c r="X279" i="7"/>
  <c r="Y279" i="7"/>
  <c r="Z279" i="7"/>
  <c r="AA279" i="7"/>
  <c r="AC279" i="7"/>
  <c r="L279" i="7" s="1"/>
  <c r="X280" i="7"/>
  <c r="Y280" i="7"/>
  <c r="Z280" i="7"/>
  <c r="AA280" i="7"/>
  <c r="AC280" i="7"/>
  <c r="L280" i="7" s="1"/>
  <c r="X281" i="7"/>
  <c r="Y281" i="7"/>
  <c r="Z281" i="7"/>
  <c r="AA281" i="7"/>
  <c r="AC281" i="7"/>
  <c r="L281" i="7" s="1"/>
  <c r="X282" i="7"/>
  <c r="Y282" i="7"/>
  <c r="Z282" i="7"/>
  <c r="AA282" i="7"/>
  <c r="AC282" i="7"/>
  <c r="L282" i="7" s="1"/>
  <c r="X283" i="7"/>
  <c r="Y283" i="7"/>
  <c r="Z283" i="7"/>
  <c r="AA283" i="7"/>
  <c r="AC283" i="7"/>
  <c r="L283" i="7" s="1"/>
  <c r="X284" i="7"/>
  <c r="Y284" i="7"/>
  <c r="Z284" i="7"/>
  <c r="AA284" i="7"/>
  <c r="AC284" i="7"/>
  <c r="L284" i="7" s="1"/>
  <c r="X285" i="7"/>
  <c r="Y285" i="7"/>
  <c r="Z285" i="7"/>
  <c r="AA285" i="7"/>
  <c r="AC285" i="7"/>
  <c r="L285" i="7" s="1"/>
  <c r="X286" i="7"/>
  <c r="Y286" i="7"/>
  <c r="Z286" i="7"/>
  <c r="AA286" i="7"/>
  <c r="AC286" i="7"/>
  <c r="L286" i="7" s="1"/>
  <c r="X287" i="7"/>
  <c r="Y287" i="7"/>
  <c r="Z287" i="7"/>
  <c r="AA287" i="7"/>
  <c r="AC287" i="7"/>
  <c r="L287" i="7" s="1"/>
  <c r="X288" i="7"/>
  <c r="Y288" i="7"/>
  <c r="Z288" i="7"/>
  <c r="AA288" i="7"/>
  <c r="AC288" i="7"/>
  <c r="L288" i="7" s="1"/>
  <c r="X289" i="7"/>
  <c r="Y289" i="7"/>
  <c r="Z289" i="7"/>
  <c r="AA289" i="7"/>
  <c r="AC289" i="7"/>
  <c r="L289" i="7" s="1"/>
  <c r="X290" i="7"/>
  <c r="Y290" i="7"/>
  <c r="Z290" i="7"/>
  <c r="AA290" i="7"/>
  <c r="AC290" i="7"/>
  <c r="L290" i="7" s="1"/>
  <c r="X291" i="7"/>
  <c r="Y291" i="7"/>
  <c r="Z291" i="7"/>
  <c r="AA291" i="7"/>
  <c r="AC291" i="7"/>
  <c r="L291" i="7" s="1"/>
  <c r="X292" i="7"/>
  <c r="Y292" i="7"/>
  <c r="Z292" i="7"/>
  <c r="AA292" i="7"/>
  <c r="AC292" i="7"/>
  <c r="L292" i="7" s="1"/>
  <c r="X293" i="7"/>
  <c r="Y293" i="7"/>
  <c r="Z293" i="7"/>
  <c r="AA293" i="7"/>
  <c r="AC293" i="7"/>
  <c r="L293" i="7" s="1"/>
  <c r="X294" i="7"/>
  <c r="Y294" i="7"/>
  <c r="Z294" i="7"/>
  <c r="AA294" i="7"/>
  <c r="AC294" i="7"/>
  <c r="L294" i="7" s="1"/>
  <c r="X295" i="7"/>
  <c r="Y295" i="7"/>
  <c r="Z295" i="7"/>
  <c r="AA295" i="7"/>
  <c r="AC295" i="7"/>
  <c r="L295" i="7" s="1"/>
  <c r="X296" i="7"/>
  <c r="Y296" i="7"/>
  <c r="Z296" i="7"/>
  <c r="AA296" i="7"/>
  <c r="AC296" i="7"/>
  <c r="L296" i="7" s="1"/>
  <c r="X297" i="7"/>
  <c r="Y297" i="7"/>
  <c r="Z297" i="7"/>
  <c r="AA297" i="7"/>
  <c r="AC297" i="7"/>
  <c r="L297" i="7" s="1"/>
  <c r="X298" i="7"/>
  <c r="Y298" i="7"/>
  <c r="Z298" i="7"/>
  <c r="AA298" i="7"/>
  <c r="AC298" i="7"/>
  <c r="L298" i="7" s="1"/>
  <c r="X299" i="7"/>
  <c r="Y299" i="7"/>
  <c r="Z299" i="7"/>
  <c r="AA299" i="7"/>
  <c r="AC299" i="7"/>
  <c r="L299" i="7" s="1"/>
  <c r="X300" i="7"/>
  <c r="Y300" i="7"/>
  <c r="Z300" i="7"/>
  <c r="AA300" i="7"/>
  <c r="AC300" i="7"/>
  <c r="L300" i="7" s="1"/>
  <c r="X301" i="7"/>
  <c r="Y301" i="7"/>
  <c r="Z301" i="7"/>
  <c r="AA301" i="7"/>
  <c r="AC301" i="7"/>
  <c r="L301" i="7" s="1"/>
  <c r="X302" i="7"/>
  <c r="Y302" i="7"/>
  <c r="Z302" i="7"/>
  <c r="AA302" i="7"/>
  <c r="AC302" i="7"/>
  <c r="L302" i="7" s="1"/>
  <c r="X303" i="7"/>
  <c r="Y303" i="7"/>
  <c r="Z303" i="7"/>
  <c r="AA303" i="7"/>
  <c r="AC303" i="7"/>
  <c r="L303" i="7" s="1"/>
  <c r="X304" i="7"/>
  <c r="Y304" i="7"/>
  <c r="Z304" i="7"/>
  <c r="AA304" i="7"/>
  <c r="AC304" i="7"/>
  <c r="L304" i="7" s="1"/>
  <c r="X305" i="7"/>
  <c r="Y305" i="7"/>
  <c r="Z305" i="7"/>
  <c r="AA305" i="7"/>
  <c r="AC305" i="7"/>
  <c r="L305" i="7" s="1"/>
  <c r="X306" i="7"/>
  <c r="Y306" i="7"/>
  <c r="Z306" i="7"/>
  <c r="AA306" i="7"/>
  <c r="AC306" i="7"/>
  <c r="L306" i="7" s="1"/>
  <c r="X307" i="7"/>
  <c r="Y307" i="7"/>
  <c r="Z307" i="7"/>
  <c r="AA307" i="7"/>
  <c r="AC307" i="7"/>
  <c r="L307" i="7" s="1"/>
  <c r="X308" i="7"/>
  <c r="Y308" i="7"/>
  <c r="Z308" i="7"/>
  <c r="AA308" i="7"/>
  <c r="AC308" i="7"/>
  <c r="L308" i="7" s="1"/>
  <c r="X309" i="7"/>
  <c r="Y309" i="7"/>
  <c r="Z309" i="7"/>
  <c r="AA309" i="7"/>
  <c r="AC309" i="7"/>
  <c r="L309" i="7" s="1"/>
  <c r="X310" i="7"/>
  <c r="Y310" i="7"/>
  <c r="Z310" i="7"/>
  <c r="AA310" i="7"/>
  <c r="AC310" i="7"/>
  <c r="L310" i="7" s="1"/>
  <c r="X311" i="7"/>
  <c r="Y311" i="7"/>
  <c r="Z311" i="7"/>
  <c r="AA311" i="7"/>
  <c r="AC311" i="7"/>
  <c r="L311" i="7" s="1"/>
  <c r="X312" i="7"/>
  <c r="Y312" i="7"/>
  <c r="Z312" i="7"/>
  <c r="AA312" i="7"/>
  <c r="AC312" i="7"/>
  <c r="L312" i="7" s="1"/>
  <c r="X313" i="7"/>
  <c r="Y313" i="7"/>
  <c r="Z313" i="7"/>
  <c r="AA313" i="7"/>
  <c r="AC313" i="7"/>
  <c r="L313" i="7" s="1"/>
  <c r="X314" i="7"/>
  <c r="Y314" i="7"/>
  <c r="Z314" i="7"/>
  <c r="AA314" i="7"/>
  <c r="AC314" i="7"/>
  <c r="L314" i="7" s="1"/>
  <c r="X315" i="7"/>
  <c r="Y315" i="7"/>
  <c r="Z315" i="7"/>
  <c r="AA315" i="7"/>
  <c r="AC315" i="7"/>
  <c r="L315" i="7" s="1"/>
  <c r="X316" i="7"/>
  <c r="Y316" i="7"/>
  <c r="Z316" i="7"/>
  <c r="AA316" i="7"/>
  <c r="AC316" i="7"/>
  <c r="L316" i="7" s="1"/>
  <c r="X317" i="7"/>
  <c r="Y317" i="7"/>
  <c r="Z317" i="7"/>
  <c r="AA317" i="7"/>
  <c r="AC317" i="7"/>
  <c r="L317" i="7" s="1"/>
  <c r="X318" i="7"/>
  <c r="Y318" i="7"/>
  <c r="Z318" i="7"/>
  <c r="AA318" i="7"/>
  <c r="AC318" i="7"/>
  <c r="L318" i="7" s="1"/>
  <c r="X319" i="7"/>
  <c r="Y319" i="7"/>
  <c r="Z319" i="7"/>
  <c r="AA319" i="7"/>
  <c r="AC319" i="7"/>
  <c r="L319" i="7" s="1"/>
  <c r="X320" i="7"/>
  <c r="Y320" i="7"/>
  <c r="Z320" i="7"/>
  <c r="AA320" i="7"/>
  <c r="AC320" i="7"/>
  <c r="L320" i="7" s="1"/>
  <c r="X321" i="7"/>
  <c r="Y321" i="7"/>
  <c r="Z321" i="7"/>
  <c r="AA321" i="7"/>
  <c r="AC321" i="7"/>
  <c r="L321" i="7" s="1"/>
  <c r="X322" i="7"/>
  <c r="Y322" i="7"/>
  <c r="Z322" i="7"/>
  <c r="AA322" i="7"/>
  <c r="AC322" i="7"/>
  <c r="L322" i="7" s="1"/>
  <c r="X323" i="7"/>
  <c r="Y323" i="7"/>
  <c r="Z323" i="7"/>
  <c r="AA323" i="7"/>
  <c r="AC323" i="7"/>
  <c r="L323" i="7" s="1"/>
  <c r="X324" i="7"/>
  <c r="Y324" i="7"/>
  <c r="Z324" i="7"/>
  <c r="AA324" i="7"/>
  <c r="AC324" i="7"/>
  <c r="L324" i="7" s="1"/>
  <c r="X325" i="7"/>
  <c r="Y325" i="7"/>
  <c r="Z325" i="7"/>
  <c r="AA325" i="7"/>
  <c r="AC325" i="7"/>
  <c r="L325" i="7" s="1"/>
  <c r="X326" i="7"/>
  <c r="Y326" i="7"/>
  <c r="Z326" i="7"/>
  <c r="AA326" i="7"/>
  <c r="AC326" i="7"/>
  <c r="L326" i="7" s="1"/>
  <c r="X327" i="7"/>
  <c r="Y327" i="7"/>
  <c r="Z327" i="7"/>
  <c r="AA327" i="7"/>
  <c r="AC327" i="7"/>
  <c r="L327" i="7" s="1"/>
  <c r="X328" i="7"/>
  <c r="Y328" i="7"/>
  <c r="Z328" i="7"/>
  <c r="AA328" i="7"/>
  <c r="AC328" i="7"/>
  <c r="L328" i="7" s="1"/>
  <c r="X329" i="7"/>
  <c r="Y329" i="7"/>
  <c r="Z329" i="7"/>
  <c r="AA329" i="7"/>
  <c r="AC329" i="7"/>
  <c r="L329" i="7" s="1"/>
  <c r="X330" i="7"/>
  <c r="Y330" i="7"/>
  <c r="Z330" i="7"/>
  <c r="AA330" i="7"/>
  <c r="AC330" i="7"/>
  <c r="L330" i="7" s="1"/>
  <c r="X331" i="7"/>
  <c r="Y331" i="7"/>
  <c r="Z331" i="7"/>
  <c r="AA331" i="7"/>
  <c r="AC331" i="7"/>
  <c r="L331" i="7" s="1"/>
  <c r="X332" i="7"/>
  <c r="Y332" i="7"/>
  <c r="Z332" i="7"/>
  <c r="AA332" i="7"/>
  <c r="AC332" i="7"/>
  <c r="L332" i="7" s="1"/>
  <c r="X333" i="7"/>
  <c r="Y333" i="7"/>
  <c r="Z333" i="7"/>
  <c r="AA333" i="7"/>
  <c r="AC333" i="7"/>
  <c r="L333" i="7" s="1"/>
  <c r="X334" i="7"/>
  <c r="Y334" i="7"/>
  <c r="Z334" i="7"/>
  <c r="AA334" i="7"/>
  <c r="AC334" i="7"/>
  <c r="L334" i="7" s="1"/>
  <c r="X335" i="7"/>
  <c r="Y335" i="7"/>
  <c r="Z335" i="7"/>
  <c r="AA335" i="7"/>
  <c r="AC335" i="7"/>
  <c r="L335" i="7" s="1"/>
  <c r="X336" i="7"/>
  <c r="Y336" i="7"/>
  <c r="Z336" i="7"/>
  <c r="AA336" i="7"/>
  <c r="AC336" i="7"/>
  <c r="L336" i="7" s="1"/>
  <c r="X337" i="7"/>
  <c r="Y337" i="7"/>
  <c r="Z337" i="7"/>
  <c r="AA337" i="7"/>
  <c r="AC337" i="7"/>
  <c r="L337" i="7" s="1"/>
  <c r="X338" i="7"/>
  <c r="Y338" i="7"/>
  <c r="Z338" i="7"/>
  <c r="AA338" i="7"/>
  <c r="AC338" i="7"/>
  <c r="L338" i="7" s="1"/>
  <c r="X339" i="7"/>
  <c r="Y339" i="7"/>
  <c r="Z339" i="7"/>
  <c r="AA339" i="7"/>
  <c r="AC339" i="7"/>
  <c r="L339" i="7" s="1"/>
  <c r="X340" i="7"/>
  <c r="Y340" i="7"/>
  <c r="Z340" i="7"/>
  <c r="AA340" i="7"/>
  <c r="AC340" i="7"/>
  <c r="L340" i="7" s="1"/>
  <c r="X341" i="7"/>
  <c r="Y341" i="7"/>
  <c r="Z341" i="7"/>
  <c r="AA341" i="7"/>
  <c r="AC341" i="7"/>
  <c r="L341" i="7" s="1"/>
  <c r="X342" i="7"/>
  <c r="Y342" i="7"/>
  <c r="Z342" i="7"/>
  <c r="AA342" i="7"/>
  <c r="AC342" i="7"/>
  <c r="L342" i="7" s="1"/>
  <c r="X343" i="7"/>
  <c r="Y343" i="7"/>
  <c r="Z343" i="7"/>
  <c r="AA343" i="7"/>
  <c r="AC343" i="7"/>
  <c r="L343" i="7" s="1"/>
  <c r="X344" i="7"/>
  <c r="Y344" i="7"/>
  <c r="Z344" i="7"/>
  <c r="AA344" i="7"/>
  <c r="AC344" i="7"/>
  <c r="L344" i="7" s="1"/>
  <c r="X345" i="7"/>
  <c r="Y345" i="7"/>
  <c r="Z345" i="7"/>
  <c r="AA345" i="7"/>
  <c r="AC345" i="7"/>
  <c r="L345" i="7" s="1"/>
  <c r="X346" i="7"/>
  <c r="Y346" i="7"/>
  <c r="Z346" i="7"/>
  <c r="AA346" i="7"/>
  <c r="AC346" i="7"/>
  <c r="L346" i="7" s="1"/>
  <c r="X347" i="7"/>
  <c r="Y347" i="7"/>
  <c r="Z347" i="7"/>
  <c r="AA347" i="7"/>
  <c r="AC347" i="7"/>
  <c r="L347" i="7" s="1"/>
  <c r="X348" i="7"/>
  <c r="Y348" i="7"/>
  <c r="Z348" i="7"/>
  <c r="AA348" i="7"/>
  <c r="AC348" i="7"/>
  <c r="L348" i="7" s="1"/>
  <c r="X349" i="7"/>
  <c r="Y349" i="7"/>
  <c r="Z349" i="7"/>
  <c r="AA349" i="7"/>
  <c r="AC349" i="7"/>
  <c r="L349" i="7" s="1"/>
  <c r="X350" i="7"/>
  <c r="Y350" i="7"/>
  <c r="Z350" i="7"/>
  <c r="AA350" i="7"/>
  <c r="AC350" i="7"/>
  <c r="L350" i="7" s="1"/>
  <c r="X351" i="7"/>
  <c r="Y351" i="7"/>
  <c r="Z351" i="7"/>
  <c r="AA351" i="7"/>
  <c r="AC351" i="7"/>
  <c r="L351" i="7" s="1"/>
  <c r="X352" i="7"/>
  <c r="Y352" i="7"/>
  <c r="Z352" i="7"/>
  <c r="AA352" i="7"/>
  <c r="AC352" i="7"/>
  <c r="L352" i="7" s="1"/>
  <c r="X353" i="7"/>
  <c r="Y353" i="7"/>
  <c r="Z353" i="7"/>
  <c r="AA353" i="7"/>
  <c r="AC353" i="7"/>
  <c r="L353" i="7" s="1"/>
  <c r="X354" i="7"/>
  <c r="Y354" i="7"/>
  <c r="Z354" i="7"/>
  <c r="AA354" i="7"/>
  <c r="AC354" i="7"/>
  <c r="L354" i="7" s="1"/>
  <c r="X355" i="7"/>
  <c r="Y355" i="7"/>
  <c r="Z355" i="7"/>
  <c r="AA355" i="7"/>
  <c r="AC355" i="7"/>
  <c r="L355" i="7" s="1"/>
  <c r="X356" i="7"/>
  <c r="Y356" i="7"/>
  <c r="Z356" i="7"/>
  <c r="AA356" i="7"/>
  <c r="AC356" i="7"/>
  <c r="L356" i="7" s="1"/>
  <c r="X357" i="7"/>
  <c r="Y357" i="7"/>
  <c r="Z357" i="7"/>
  <c r="AA357" i="7"/>
  <c r="AC357" i="7"/>
  <c r="L357" i="7" s="1"/>
  <c r="X358" i="7"/>
  <c r="Y358" i="7"/>
  <c r="Z358" i="7"/>
  <c r="AA358" i="7"/>
  <c r="AC358" i="7"/>
  <c r="L358" i="7" s="1"/>
  <c r="X359" i="7"/>
  <c r="Y359" i="7"/>
  <c r="Z359" i="7"/>
  <c r="AA359" i="7"/>
  <c r="AC359" i="7"/>
  <c r="L359" i="7" s="1"/>
  <c r="X360" i="7"/>
  <c r="Y360" i="7"/>
  <c r="Z360" i="7"/>
  <c r="AA360" i="7"/>
  <c r="AC360" i="7"/>
  <c r="L360" i="7" s="1"/>
  <c r="X361" i="7"/>
  <c r="Y361" i="7"/>
  <c r="Z361" i="7"/>
  <c r="AA361" i="7"/>
  <c r="AC361" i="7"/>
  <c r="L361" i="7" s="1"/>
  <c r="X362" i="7"/>
  <c r="Y362" i="7"/>
  <c r="Z362" i="7"/>
  <c r="AA362" i="7"/>
  <c r="AC362" i="7"/>
  <c r="L362" i="7" s="1"/>
  <c r="X363" i="7"/>
  <c r="Y363" i="7"/>
  <c r="Z363" i="7"/>
  <c r="AA363" i="7"/>
  <c r="AC363" i="7"/>
  <c r="L363" i="7" s="1"/>
  <c r="X364" i="7"/>
  <c r="Y364" i="7"/>
  <c r="Z364" i="7"/>
  <c r="AA364" i="7"/>
  <c r="AC364" i="7"/>
  <c r="L364" i="7" s="1"/>
  <c r="X365" i="7"/>
  <c r="Y365" i="7"/>
  <c r="Z365" i="7"/>
  <c r="AA365" i="7"/>
  <c r="AC365" i="7"/>
  <c r="L365" i="7" s="1"/>
  <c r="X366" i="7"/>
  <c r="Y366" i="7"/>
  <c r="Z366" i="7"/>
  <c r="AA366" i="7"/>
  <c r="AC366" i="7"/>
  <c r="L366" i="7" s="1"/>
  <c r="X367" i="7"/>
  <c r="Y367" i="7"/>
  <c r="Z367" i="7"/>
  <c r="AA367" i="7"/>
  <c r="AC367" i="7"/>
  <c r="L367" i="7" s="1"/>
  <c r="X368" i="7"/>
  <c r="Y368" i="7"/>
  <c r="Z368" i="7"/>
  <c r="AA368" i="7"/>
  <c r="AC368" i="7"/>
  <c r="L368" i="7" s="1"/>
  <c r="X369" i="7"/>
  <c r="Y369" i="7"/>
  <c r="Z369" i="7"/>
  <c r="AA369" i="7"/>
  <c r="AC369" i="7"/>
  <c r="L369" i="7" s="1"/>
  <c r="X370" i="7"/>
  <c r="Y370" i="7"/>
  <c r="Z370" i="7"/>
  <c r="AA370" i="7"/>
  <c r="AC370" i="7"/>
  <c r="L370" i="7" s="1"/>
  <c r="X371" i="7"/>
  <c r="Y371" i="7"/>
  <c r="Z371" i="7"/>
  <c r="AA371" i="7"/>
  <c r="AC371" i="7"/>
  <c r="L371" i="7" s="1"/>
  <c r="X372" i="7"/>
  <c r="Y372" i="7"/>
  <c r="Z372" i="7"/>
  <c r="AA372" i="7"/>
  <c r="AC372" i="7"/>
  <c r="L372" i="7" s="1"/>
  <c r="X373" i="7"/>
  <c r="Y373" i="7"/>
  <c r="Z373" i="7"/>
  <c r="AA373" i="7"/>
  <c r="AC373" i="7"/>
  <c r="L373" i="7" s="1"/>
  <c r="X374" i="7"/>
  <c r="Y374" i="7"/>
  <c r="Z374" i="7"/>
  <c r="AA374" i="7"/>
  <c r="AC374" i="7"/>
  <c r="L374" i="7" s="1"/>
  <c r="X375" i="7"/>
  <c r="Y375" i="7"/>
  <c r="Z375" i="7"/>
  <c r="AA375" i="7"/>
  <c r="AC375" i="7"/>
  <c r="L375" i="7" s="1"/>
  <c r="X376" i="7"/>
  <c r="Y376" i="7"/>
  <c r="Z376" i="7"/>
  <c r="AA376" i="7"/>
  <c r="AC376" i="7"/>
  <c r="L376" i="7" s="1"/>
  <c r="X377" i="7"/>
  <c r="Y377" i="7"/>
  <c r="Z377" i="7"/>
  <c r="AA377" i="7"/>
  <c r="AC377" i="7"/>
  <c r="L377" i="7" s="1"/>
  <c r="X378" i="7"/>
  <c r="Y378" i="7"/>
  <c r="Z378" i="7"/>
  <c r="AA378" i="7"/>
  <c r="AC378" i="7"/>
  <c r="L378" i="7" s="1"/>
  <c r="X379" i="7"/>
  <c r="Y379" i="7"/>
  <c r="Z379" i="7"/>
  <c r="AA379" i="7"/>
  <c r="AC379" i="7"/>
  <c r="L379" i="7" s="1"/>
  <c r="X380" i="7"/>
  <c r="Y380" i="7"/>
  <c r="Z380" i="7"/>
  <c r="AA380" i="7"/>
  <c r="AC380" i="7"/>
  <c r="L380" i="7" s="1"/>
  <c r="AC381" i="7"/>
  <c r="L381" i="7" s="1"/>
  <c r="AC382" i="7"/>
  <c r="L382" i="7" s="1"/>
  <c r="X383" i="7"/>
  <c r="Y383" i="7"/>
  <c r="Z383" i="7"/>
  <c r="AA383" i="7"/>
  <c r="AC383" i="7"/>
  <c r="L383" i="7" s="1"/>
  <c r="X384" i="7"/>
  <c r="Y384" i="7"/>
  <c r="Z384" i="7"/>
  <c r="AA384" i="7"/>
  <c r="AC384" i="7"/>
  <c r="L384" i="7" s="1"/>
  <c r="X385" i="7"/>
  <c r="Y385" i="7"/>
  <c r="Z385" i="7"/>
  <c r="AA385" i="7"/>
  <c r="AC385" i="7"/>
  <c r="L385" i="7" s="1"/>
  <c r="X386" i="7"/>
  <c r="Y386" i="7"/>
  <c r="Z386" i="7"/>
  <c r="AA386" i="7"/>
  <c r="AC386" i="7"/>
  <c r="L386" i="7" s="1"/>
  <c r="X387" i="7"/>
  <c r="Y387" i="7"/>
  <c r="Z387" i="7"/>
  <c r="AA387" i="7"/>
  <c r="AC387" i="7"/>
  <c r="L387" i="7" s="1"/>
  <c r="X388" i="7"/>
  <c r="Y388" i="7"/>
  <c r="Z388" i="7"/>
  <c r="AA388" i="7"/>
  <c r="AC388" i="7"/>
  <c r="L388" i="7" s="1"/>
  <c r="X389" i="7"/>
  <c r="Y389" i="7"/>
  <c r="Z389" i="7"/>
  <c r="AA389" i="7"/>
  <c r="AC389" i="7"/>
  <c r="L389" i="7" s="1"/>
  <c r="X390" i="7"/>
  <c r="Y390" i="7"/>
  <c r="Z390" i="7"/>
  <c r="AA390" i="7"/>
  <c r="AC390" i="7"/>
  <c r="L390" i="7" s="1"/>
  <c r="X391" i="7"/>
  <c r="Y391" i="7"/>
  <c r="Z391" i="7"/>
  <c r="AA391" i="7"/>
  <c r="AC391" i="7"/>
  <c r="L391" i="7" s="1"/>
  <c r="X392" i="7"/>
  <c r="Y392" i="7"/>
  <c r="Z392" i="7"/>
  <c r="AA392" i="7"/>
  <c r="AC392" i="7"/>
  <c r="L392" i="7" s="1"/>
  <c r="X393" i="7"/>
  <c r="Y393" i="7"/>
  <c r="Z393" i="7"/>
  <c r="AA393" i="7"/>
  <c r="AC393" i="7"/>
  <c r="L393" i="7" s="1"/>
  <c r="X394" i="7"/>
  <c r="Y394" i="7"/>
  <c r="Z394" i="7"/>
  <c r="AA394" i="7"/>
  <c r="AC394" i="7"/>
  <c r="L394" i="7" s="1"/>
  <c r="X395" i="7"/>
  <c r="Y395" i="7"/>
  <c r="Z395" i="7"/>
  <c r="AA395" i="7"/>
  <c r="AC395" i="7"/>
  <c r="L395" i="7" s="1"/>
  <c r="X396" i="7"/>
  <c r="Y396" i="7"/>
  <c r="Z396" i="7"/>
  <c r="AA396" i="7"/>
  <c r="AC396" i="7"/>
  <c r="L396" i="7" s="1"/>
  <c r="A2" i="7"/>
  <c r="AD15" i="7" l="1"/>
  <c r="AD19" i="7"/>
  <c r="AD23" i="7"/>
  <c r="AD27" i="7"/>
  <c r="AD31" i="7"/>
  <c r="AD35" i="7"/>
  <c r="AD39" i="7"/>
  <c r="AD43" i="7"/>
  <c r="AD47" i="7"/>
  <c r="AD51" i="7"/>
  <c r="AD55" i="7"/>
  <c r="AD59" i="7"/>
  <c r="AD63" i="7"/>
  <c r="AD67" i="7"/>
  <c r="AD71" i="7"/>
  <c r="AD75" i="7"/>
  <c r="AD79" i="7"/>
  <c r="AD83" i="7"/>
  <c r="AD87" i="7"/>
  <c r="AD91" i="7"/>
  <c r="AD95" i="7"/>
  <c r="AD99" i="7"/>
  <c r="AD103" i="7"/>
  <c r="AD107" i="7"/>
  <c r="AD111" i="7"/>
  <c r="AD115" i="7"/>
  <c r="AD119" i="7"/>
  <c r="AD123" i="7"/>
  <c r="AD127" i="7"/>
  <c r="AD131" i="7"/>
  <c r="AD135" i="7"/>
  <c r="AD139" i="7"/>
  <c r="AD143" i="7"/>
  <c r="AD147" i="7"/>
  <c r="AD151" i="7"/>
  <c r="AD155" i="7"/>
  <c r="AD159" i="7"/>
  <c r="AD163" i="7"/>
  <c r="AD167" i="7"/>
  <c r="AD171" i="7"/>
  <c r="AD175" i="7"/>
  <c r="AD179" i="7"/>
  <c r="AD183" i="7"/>
  <c r="AD187" i="7"/>
  <c r="AD191" i="7"/>
  <c r="AD195" i="7"/>
  <c r="AD199" i="7"/>
  <c r="AD203" i="7"/>
  <c r="AD207" i="7"/>
  <c r="AD211" i="7"/>
  <c r="AD215" i="7"/>
  <c r="AD219" i="7"/>
  <c r="AD223" i="7"/>
  <c r="AD227" i="7"/>
  <c r="AD231" i="7"/>
  <c r="AD235" i="7"/>
  <c r="AD239" i="7"/>
  <c r="AD243" i="7"/>
  <c r="AD247" i="7"/>
  <c r="AD251" i="7"/>
  <c r="AD255" i="7"/>
  <c r="AD259" i="7"/>
  <c r="AD263" i="7"/>
  <c r="AD267" i="7"/>
  <c r="AD271" i="7"/>
  <c r="AD275" i="7"/>
  <c r="AD279" i="7"/>
  <c r="AD283" i="7"/>
  <c r="AD287" i="7"/>
  <c r="AD291" i="7"/>
  <c r="AD295" i="7"/>
  <c r="AD299" i="7"/>
  <c r="AD303" i="7"/>
  <c r="AD307" i="7"/>
  <c r="AD311" i="7"/>
  <c r="AD315" i="7"/>
  <c r="AD319" i="7"/>
  <c r="AD323" i="7"/>
  <c r="AD327" i="7"/>
  <c r="AD331" i="7"/>
  <c r="AD335" i="7"/>
  <c r="AD339" i="7"/>
  <c r="AD343" i="7"/>
  <c r="AD347" i="7"/>
  <c r="AD351" i="7"/>
  <c r="AD16" i="7"/>
  <c r="AD20" i="7"/>
  <c r="AD24" i="7"/>
  <c r="AD28" i="7"/>
  <c r="AD32" i="7"/>
  <c r="AD36" i="7"/>
  <c r="AD40" i="7"/>
  <c r="AD44" i="7"/>
  <c r="AD48" i="7"/>
  <c r="AD52" i="7"/>
  <c r="AD56" i="7"/>
  <c r="AD60" i="7"/>
  <c r="AD64" i="7"/>
  <c r="AD68" i="7"/>
  <c r="AD72" i="7"/>
  <c r="AD76" i="7"/>
  <c r="AD80" i="7"/>
  <c r="AD84" i="7"/>
  <c r="AD88" i="7"/>
  <c r="AD92" i="7"/>
  <c r="AD96" i="7"/>
  <c r="AD100" i="7"/>
  <c r="AD104" i="7"/>
  <c r="AD108" i="7"/>
  <c r="AD112" i="7"/>
  <c r="AD116" i="7"/>
  <c r="AD120" i="7"/>
  <c r="AD124" i="7"/>
  <c r="AD128" i="7"/>
  <c r="AD132" i="7"/>
  <c r="AD136" i="7"/>
  <c r="AD140" i="7"/>
  <c r="AD144" i="7"/>
  <c r="AD148" i="7"/>
  <c r="AD152" i="7"/>
  <c r="AD156" i="7"/>
  <c r="AD160" i="7"/>
  <c r="AD164" i="7"/>
  <c r="AD168" i="7"/>
  <c r="AD172" i="7"/>
  <c r="AD176" i="7"/>
  <c r="AD180" i="7"/>
  <c r="AD184" i="7"/>
  <c r="AD188" i="7"/>
  <c r="AD192" i="7"/>
  <c r="AD196" i="7"/>
  <c r="AD200" i="7"/>
  <c r="AD204" i="7"/>
  <c r="AD208" i="7"/>
  <c r="AD212" i="7"/>
  <c r="AD216" i="7"/>
  <c r="AD220" i="7"/>
  <c r="AD224" i="7"/>
  <c r="AD228" i="7"/>
  <c r="AD232" i="7"/>
  <c r="AD236" i="7"/>
  <c r="AD240" i="7"/>
  <c r="AD244" i="7"/>
  <c r="AD248" i="7"/>
  <c r="AD252" i="7"/>
  <c r="AD256" i="7"/>
  <c r="AD260" i="7"/>
  <c r="AD264" i="7"/>
  <c r="AD268" i="7"/>
  <c r="AD272" i="7"/>
  <c r="AD276" i="7"/>
  <c r="AD280" i="7"/>
  <c r="AD284" i="7"/>
  <c r="AD288" i="7"/>
  <c r="AD292" i="7"/>
  <c r="AD296" i="7"/>
  <c r="AD300" i="7"/>
  <c r="AD304" i="7"/>
  <c r="AD308" i="7"/>
  <c r="AD312" i="7"/>
  <c r="AD316" i="7"/>
  <c r="AD320" i="7"/>
  <c r="AD324" i="7"/>
  <c r="AD328" i="7"/>
  <c r="AD332" i="7"/>
  <c r="AD336" i="7"/>
  <c r="AD340" i="7"/>
  <c r="AD344" i="7"/>
  <c r="AD348" i="7"/>
  <c r="AD352" i="7"/>
  <c r="AD17" i="7"/>
  <c r="AD21" i="7"/>
  <c r="AD25" i="7"/>
  <c r="AD29" i="7"/>
  <c r="AD33" i="7"/>
  <c r="AD37" i="7"/>
  <c r="AD41" i="7"/>
  <c r="AD45" i="7"/>
  <c r="AD49" i="7"/>
  <c r="AD53" i="7"/>
  <c r="AD57" i="7"/>
  <c r="AD61" i="7"/>
  <c r="AD65" i="7"/>
  <c r="AD69" i="7"/>
  <c r="AD73" i="7"/>
  <c r="AD77" i="7"/>
  <c r="AD81" i="7"/>
  <c r="AD85" i="7"/>
  <c r="AD89" i="7"/>
  <c r="AD93" i="7"/>
  <c r="AD97" i="7"/>
  <c r="AD101" i="7"/>
  <c r="AD105" i="7"/>
  <c r="AD109" i="7"/>
  <c r="AD113" i="7"/>
  <c r="AD117" i="7"/>
  <c r="AD121" i="7"/>
  <c r="AD125" i="7"/>
  <c r="AD129" i="7"/>
  <c r="AD133" i="7"/>
  <c r="AD137" i="7"/>
  <c r="AD141" i="7"/>
  <c r="AD145" i="7"/>
  <c r="AD149" i="7"/>
  <c r="AD153" i="7"/>
  <c r="AD157" i="7"/>
  <c r="AD161" i="7"/>
  <c r="AD165" i="7"/>
  <c r="AD169" i="7"/>
  <c r="AD173" i="7"/>
  <c r="AD177" i="7"/>
  <c r="AD181" i="7"/>
  <c r="AD185" i="7"/>
  <c r="AD189" i="7"/>
  <c r="AD193" i="7"/>
  <c r="AD197" i="7"/>
  <c r="AD201" i="7"/>
  <c r="AD205" i="7"/>
  <c r="AD209" i="7"/>
  <c r="AD213" i="7"/>
  <c r="AD217" i="7"/>
  <c r="AD221" i="7"/>
  <c r="AD225" i="7"/>
  <c r="AD229" i="7"/>
  <c r="AD233" i="7"/>
  <c r="AD237" i="7"/>
  <c r="AD241" i="7"/>
  <c r="AD245" i="7"/>
  <c r="AD249" i="7"/>
  <c r="AD253" i="7"/>
  <c r="AD257" i="7"/>
  <c r="AD261" i="7"/>
  <c r="AD265" i="7"/>
  <c r="AD269" i="7"/>
  <c r="AD273" i="7"/>
  <c r="AD277" i="7"/>
  <c r="AD281" i="7"/>
  <c r="AD285" i="7"/>
  <c r="AD289" i="7"/>
  <c r="AD293" i="7"/>
  <c r="AD297" i="7"/>
  <c r="AD301" i="7"/>
  <c r="AD305" i="7"/>
  <c r="AD309" i="7"/>
  <c r="AD313" i="7"/>
  <c r="AD317" i="7"/>
  <c r="AD321" i="7"/>
  <c r="AD325" i="7"/>
  <c r="AD329" i="7"/>
  <c r="AD333" i="7"/>
  <c r="AD337" i="7"/>
  <c r="AD341" i="7"/>
  <c r="AD345" i="7"/>
  <c r="AD349" i="7"/>
  <c r="AD353" i="7"/>
  <c r="AD18" i="7"/>
  <c r="AD34" i="7"/>
  <c r="AD50" i="7"/>
  <c r="AD66" i="7"/>
  <c r="AD82" i="7"/>
  <c r="AD98" i="7"/>
  <c r="AD114" i="7"/>
  <c r="AD130" i="7"/>
  <c r="AD146" i="7"/>
  <c r="AD162" i="7"/>
  <c r="AD178" i="7"/>
  <c r="AD194" i="7"/>
  <c r="AD210" i="7"/>
  <c r="AD226" i="7"/>
  <c r="AD242" i="7"/>
  <c r="AD258" i="7"/>
  <c r="AD274" i="7"/>
  <c r="AD290" i="7"/>
  <c r="AD306" i="7"/>
  <c r="AD322" i="7"/>
  <c r="AD338" i="7"/>
  <c r="AD354" i="7"/>
  <c r="AD358" i="7"/>
  <c r="AD362" i="7"/>
  <c r="AD366" i="7"/>
  <c r="AD370" i="7"/>
  <c r="AD374" i="7"/>
  <c r="AD378" i="7"/>
  <c r="AD382" i="7"/>
  <c r="AD386" i="7"/>
  <c r="AD390" i="7"/>
  <c r="AD394" i="7"/>
  <c r="AD22" i="7"/>
  <c r="AD38" i="7"/>
  <c r="AD54" i="7"/>
  <c r="AD70" i="7"/>
  <c r="AD86" i="7"/>
  <c r="AD102" i="7"/>
  <c r="AD118" i="7"/>
  <c r="AD134" i="7"/>
  <c r="AD150" i="7"/>
  <c r="AD166" i="7"/>
  <c r="AD182" i="7"/>
  <c r="AD198" i="7"/>
  <c r="AD214" i="7"/>
  <c r="AD230" i="7"/>
  <c r="AD246" i="7"/>
  <c r="AD262" i="7"/>
  <c r="AD278" i="7"/>
  <c r="AD294" i="7"/>
  <c r="AD310" i="7"/>
  <c r="AD326" i="7"/>
  <c r="AD342" i="7"/>
  <c r="AD355" i="7"/>
  <c r="AD359" i="7"/>
  <c r="AD363" i="7"/>
  <c r="AD367" i="7"/>
  <c r="AD371" i="7"/>
  <c r="AD375" i="7"/>
  <c r="AD379" i="7"/>
  <c r="AD383" i="7"/>
  <c r="AD387" i="7"/>
  <c r="AD391" i="7"/>
  <c r="AD395" i="7"/>
  <c r="AD26" i="7"/>
  <c r="AD58" i="7"/>
  <c r="AD90" i="7"/>
  <c r="AD122" i="7"/>
  <c r="AD154" i="7"/>
  <c r="AD186" i="7"/>
  <c r="AD218" i="7"/>
  <c r="AD250" i="7"/>
  <c r="AD282" i="7"/>
  <c r="AD314" i="7"/>
  <c r="AD346" i="7"/>
  <c r="AD360" i="7"/>
  <c r="AD368" i="7"/>
  <c r="AD376" i="7"/>
  <c r="AD384" i="7"/>
  <c r="AD392" i="7"/>
  <c r="AD30" i="7"/>
  <c r="AD62" i="7"/>
  <c r="AD94" i="7"/>
  <c r="AD126" i="7"/>
  <c r="AD158" i="7"/>
  <c r="AD190" i="7"/>
  <c r="AD222" i="7"/>
  <c r="AD254" i="7"/>
  <c r="AD286" i="7"/>
  <c r="AD318" i="7"/>
  <c r="AD350" i="7"/>
  <c r="AD361" i="7"/>
  <c r="AD369" i="7"/>
  <c r="AD377" i="7"/>
  <c r="AD385" i="7"/>
  <c r="AD393" i="7"/>
  <c r="AD42" i="7"/>
  <c r="AD74" i="7"/>
  <c r="AD106" i="7"/>
  <c r="AD138" i="7"/>
  <c r="AD170" i="7"/>
  <c r="AD202" i="7"/>
  <c r="AD234" i="7"/>
  <c r="AD266" i="7"/>
  <c r="AD298" i="7"/>
  <c r="AD330" i="7"/>
  <c r="AD356" i="7"/>
  <c r="AD364" i="7"/>
  <c r="AD372" i="7"/>
  <c r="AD380" i="7"/>
  <c r="AD388" i="7"/>
  <c r="AD396" i="7"/>
  <c r="AD46" i="7"/>
  <c r="AD174" i="7"/>
  <c r="AD302" i="7"/>
  <c r="AD373" i="7"/>
  <c r="AD78" i="7"/>
  <c r="AD206" i="7"/>
  <c r="AD334" i="7"/>
  <c r="AD381" i="7"/>
  <c r="AD110" i="7"/>
  <c r="AD238" i="7"/>
  <c r="AD357" i="7"/>
  <c r="AD389" i="7"/>
  <c r="AD142" i="7"/>
  <c r="AD270" i="7"/>
  <c r="AD365" i="7"/>
  <c r="AD14" i="7"/>
  <c r="O7" i="7"/>
  <c r="O5" i="7"/>
  <c r="O6" i="7"/>
  <c r="O145" i="7" s="1"/>
  <c r="O109" i="7" l="1"/>
  <c r="O162" i="7"/>
  <c r="O110" i="7"/>
  <c r="O108" i="7"/>
  <c r="O112" i="7"/>
  <c r="O103" i="7"/>
  <c r="O166" i="7"/>
  <c r="O327" i="7"/>
  <c r="O174" i="7"/>
  <c r="O311" i="7"/>
  <c r="O261" i="7"/>
  <c r="O133" i="7"/>
  <c r="O71" i="7"/>
  <c r="O134" i="7"/>
  <c r="O132" i="7"/>
  <c r="O160" i="7"/>
  <c r="O115" i="7"/>
  <c r="O92" i="7"/>
  <c r="O315" i="7"/>
  <c r="O140" i="7"/>
  <c r="O371" i="7"/>
  <c r="O97" i="7"/>
  <c r="O275" i="7"/>
  <c r="O167" i="7"/>
  <c r="O297" i="7"/>
  <c r="O157" i="7"/>
  <c r="O76" i="7"/>
  <c r="O158" i="7"/>
  <c r="O156" i="7"/>
  <c r="O37" i="7"/>
  <c r="O151" i="7"/>
  <c r="O101" i="7"/>
  <c r="O303" i="7"/>
  <c r="O87" i="7"/>
  <c r="O171" i="7"/>
  <c r="O335" i="7"/>
  <c r="O239" i="7"/>
  <c r="O309" i="7"/>
  <c r="O382" i="7"/>
  <c r="O326" i="7"/>
  <c r="O314" i="7"/>
  <c r="O60" i="7"/>
  <c r="O229" i="7"/>
  <c r="O217" i="7"/>
  <c r="O290" i="7"/>
  <c r="O337" i="7"/>
  <c r="O313" i="7"/>
  <c r="O240" i="7"/>
  <c r="O336" i="7"/>
  <c r="O338" i="7"/>
  <c r="O370" i="7"/>
  <c r="O319" i="7"/>
  <c r="O320" i="7"/>
  <c r="O317" i="7"/>
  <c r="O257" i="7"/>
  <c r="O203" i="7"/>
  <c r="O346" i="7"/>
  <c r="O292" i="7"/>
  <c r="O270" i="7"/>
  <c r="O355" i="7"/>
  <c r="O258" i="7"/>
  <c r="O330" i="7"/>
  <c r="O334" i="7"/>
  <c r="O277" i="7"/>
  <c r="O63" i="7"/>
  <c r="O329" i="7"/>
  <c r="O349" i="7"/>
  <c r="O259" i="7"/>
  <c r="O260" i="7"/>
  <c r="O293" i="7"/>
  <c r="O256" i="7"/>
  <c r="O365" i="7"/>
  <c r="O328" i="7"/>
  <c r="O286" i="7"/>
  <c r="O307" i="7"/>
  <c r="O181" i="7"/>
  <c r="O124" i="7"/>
  <c r="O182" i="7"/>
  <c r="O180" i="7"/>
  <c r="O93" i="7"/>
  <c r="O175" i="7"/>
  <c r="O291" i="7"/>
  <c r="O139" i="7"/>
  <c r="O136" i="7"/>
  <c r="O299" i="7"/>
  <c r="O202" i="7"/>
  <c r="O34" i="7"/>
  <c r="O333" i="7"/>
  <c r="O32" i="7"/>
  <c r="O57" i="7"/>
  <c r="O43" i="7"/>
  <c r="O254" i="7"/>
  <c r="O234" i="7"/>
  <c r="O73" i="7"/>
  <c r="O72" i="7"/>
  <c r="O301" i="7"/>
  <c r="O394" i="7"/>
  <c r="O274" i="7"/>
  <c r="O56" i="7"/>
  <c r="O213" i="7"/>
  <c r="O45" i="7"/>
  <c r="O262" i="7"/>
  <c r="O324" i="7"/>
  <c r="O80" i="7"/>
  <c r="O241" i="7"/>
  <c r="O50" i="7"/>
  <c r="O396" i="7"/>
  <c r="O312" i="7"/>
  <c r="O373" i="7"/>
  <c r="O79" i="7"/>
  <c r="O44" i="7"/>
  <c r="O300" i="7"/>
  <c r="O192" i="7"/>
  <c r="O384" i="7"/>
  <c r="O372" i="7"/>
  <c r="O302" i="7"/>
  <c r="O52" i="7"/>
  <c r="O264" i="7"/>
  <c r="O201" i="7"/>
  <c r="O40" i="7"/>
  <c r="O59" i="7"/>
  <c r="O193" i="7"/>
  <c r="O53" i="7"/>
  <c r="O225" i="7"/>
  <c r="O360" i="7"/>
  <c r="O374" i="7"/>
  <c r="O47" i="7"/>
  <c r="O189" i="7"/>
  <c r="O51" i="7"/>
  <c r="O41" i="7"/>
  <c r="O33" i="7"/>
  <c r="O348" i="7"/>
  <c r="O78" i="7"/>
  <c r="O362" i="7"/>
  <c r="O278" i="7"/>
  <c r="O179" i="7"/>
  <c r="O49" i="7"/>
  <c r="O74" i="7"/>
  <c r="O55" i="7"/>
  <c r="O54" i="7"/>
  <c r="O46" i="7"/>
  <c r="O31" i="7"/>
  <c r="O58" i="7"/>
  <c r="O242" i="7"/>
  <c r="O42" i="7"/>
  <c r="O216" i="7"/>
  <c r="O163" i="7"/>
  <c r="O282" i="7"/>
  <c r="O246" i="7"/>
  <c r="O391" i="7"/>
  <c r="O304" i="7"/>
  <c r="O354" i="7"/>
  <c r="O357" i="7"/>
  <c r="O215" i="7"/>
  <c r="O266" i="7"/>
  <c r="O204" i="7"/>
  <c r="O289" i="7"/>
  <c r="O325" i="7"/>
  <c r="O186" i="7"/>
  <c r="O332" i="7"/>
  <c r="O295" i="7"/>
  <c r="O364" i="7"/>
  <c r="O356" i="7"/>
  <c r="O343" i="7"/>
  <c r="O159" i="7"/>
  <c r="O195" i="7"/>
  <c r="O367" i="7"/>
  <c r="O345" i="7"/>
  <c r="O143" i="7"/>
  <c r="O253" i="7"/>
  <c r="O252" i="7"/>
  <c r="O199" i="7"/>
  <c r="O308" i="7"/>
  <c r="O244" i="7"/>
  <c r="O150" i="7"/>
  <c r="O296" i="7"/>
  <c r="O219" i="7"/>
  <c r="O208" i="7"/>
  <c r="O380" i="7"/>
  <c r="O385" i="7"/>
  <c r="O211" i="7"/>
  <c r="O388" i="7"/>
  <c r="O272" i="7"/>
  <c r="O235" i="7"/>
  <c r="O321" i="7"/>
  <c r="O131" i="7"/>
  <c r="O361" i="7"/>
  <c r="O318" i="7"/>
  <c r="O210" i="7"/>
  <c r="O271" i="7"/>
  <c r="O207" i="7"/>
  <c r="O221" i="7"/>
  <c r="O377" i="7"/>
  <c r="O248" i="7"/>
  <c r="O149" i="7"/>
  <c r="O238" i="7"/>
  <c r="O386" i="7"/>
  <c r="O331" i="7"/>
  <c r="O368" i="7"/>
  <c r="O220" i="7"/>
  <c r="O111" i="7"/>
  <c r="O245" i="7"/>
  <c r="O340" i="7"/>
  <c r="O183" i="7"/>
  <c r="O344" i="7"/>
  <c r="O123" i="7"/>
  <c r="O64" i="7"/>
  <c r="O233" i="7"/>
  <c r="O223" i="7"/>
  <c r="O283" i="7"/>
  <c r="O389" i="7"/>
  <c r="O353" i="7"/>
  <c r="O196" i="7"/>
  <c r="O285" i="7"/>
  <c r="O188" i="7"/>
  <c r="O323" i="7"/>
  <c r="O228" i="7"/>
  <c r="O164" i="7"/>
  <c r="O125" i="7"/>
  <c r="O184" i="7"/>
  <c r="O231" i="7"/>
  <c r="O232" i="7"/>
  <c r="O247" i="7"/>
  <c r="O366" i="7"/>
  <c r="O209" i="7"/>
  <c r="O273" i="7"/>
  <c r="O200" i="7"/>
  <c r="O359" i="7"/>
  <c r="O310" i="7"/>
  <c r="O48" i="7"/>
  <c r="O358" i="7"/>
  <c r="O197" i="7"/>
  <c r="O187" i="7"/>
  <c r="O268" i="7"/>
  <c r="O342" i="7"/>
  <c r="O284" i="7"/>
  <c r="O379" i="7"/>
  <c r="O222" i="7"/>
  <c r="O298" i="7"/>
  <c r="O205" i="7"/>
  <c r="O316" i="7"/>
  <c r="O280" i="7"/>
  <c r="O281" i="7"/>
  <c r="O376" i="7"/>
  <c r="O390" i="7"/>
  <c r="O352" i="7"/>
  <c r="O392" i="7"/>
  <c r="O236" i="7"/>
  <c r="O393" i="7"/>
  <c r="O249" i="7"/>
  <c r="O36" i="7"/>
  <c r="O322" i="7"/>
  <c r="O288" i="7"/>
  <c r="O350" i="7"/>
  <c r="O294" i="7"/>
  <c r="O116" i="7"/>
  <c r="O305" i="7"/>
  <c r="O250" i="7"/>
  <c r="O121" i="7"/>
  <c r="O306" i="7"/>
  <c r="O269" i="7"/>
  <c r="O185" i="7"/>
  <c r="O378" i="7"/>
  <c r="O198" i="7"/>
  <c r="O341" i="7"/>
  <c r="O104" i="7"/>
  <c r="O148" i="7"/>
  <c r="O67" i="7"/>
  <c r="O65" i="7"/>
  <c r="O117" i="7"/>
  <c r="O84" i="7"/>
  <c r="O279" i="7"/>
  <c r="O83" i="7"/>
  <c r="O173" i="7"/>
  <c r="O81" i="7"/>
  <c r="O263" i="7"/>
  <c r="O95" i="7"/>
  <c r="O102" i="7"/>
  <c r="O369" i="7"/>
  <c r="O276" i="7"/>
  <c r="O265" i="7"/>
  <c r="O128" i="7"/>
  <c r="O172" i="7"/>
  <c r="O77" i="7"/>
  <c r="O89" i="7"/>
  <c r="O141" i="7"/>
  <c r="O96" i="7"/>
  <c r="O267" i="7"/>
  <c r="O107" i="7"/>
  <c r="O82" i="7"/>
  <c r="O169" i="7"/>
  <c r="O226" i="7"/>
  <c r="O119" i="7"/>
  <c r="O224" i="7"/>
  <c r="O381" i="7"/>
  <c r="O152" i="7"/>
  <c r="O105" i="7"/>
  <c r="O106" i="7"/>
  <c r="O113" i="7"/>
  <c r="O98" i="7"/>
  <c r="O120" i="7"/>
  <c r="O255" i="7"/>
  <c r="O39" i="7"/>
  <c r="O190" i="7"/>
  <c r="O395" i="7"/>
  <c r="O212" i="7"/>
  <c r="O176" i="7"/>
  <c r="O129" i="7"/>
  <c r="O130" i="7"/>
  <c r="O137" i="7"/>
  <c r="O122" i="7"/>
  <c r="O144" i="7"/>
  <c r="O387" i="7"/>
  <c r="O243" i="7"/>
  <c r="O155" i="7"/>
  <c r="O135" i="7"/>
  <c r="O287" i="7"/>
  <c r="O165" i="7"/>
  <c r="O66" i="7"/>
  <c r="O153" i="7"/>
  <c r="O154" i="7"/>
  <c r="O161" i="7"/>
  <c r="O146" i="7"/>
  <c r="O38" i="7"/>
  <c r="O375" i="7"/>
  <c r="O230" i="7"/>
  <c r="O99" i="7"/>
  <c r="O127" i="7"/>
  <c r="O251" i="7"/>
  <c r="O126" i="7"/>
  <c r="O75" i="7"/>
  <c r="O90" i="7"/>
  <c r="O177" i="7"/>
  <c r="O178" i="7"/>
  <c r="O70" i="7"/>
  <c r="O170" i="7"/>
  <c r="O94" i="7"/>
  <c r="O363" i="7"/>
  <c r="O218" i="7"/>
  <c r="O147" i="7"/>
  <c r="O214" i="7"/>
  <c r="O191" i="7"/>
  <c r="O61" i="7"/>
  <c r="O114" i="7"/>
  <c r="O62" i="7"/>
  <c r="O68" i="7"/>
  <c r="O88" i="7"/>
  <c r="O35" i="7"/>
  <c r="O118" i="7"/>
  <c r="O351" i="7"/>
  <c r="O206" i="7"/>
  <c r="O383" i="7"/>
  <c r="O168" i="7"/>
  <c r="O227" i="7"/>
  <c r="O85" i="7"/>
  <c r="O138" i="7"/>
  <c r="O86" i="7"/>
  <c r="O69" i="7"/>
  <c r="O100" i="7"/>
  <c r="O91" i="7"/>
  <c r="O142" i="7"/>
  <c r="O339" i="7"/>
  <c r="O194" i="7"/>
  <c r="O347" i="7"/>
  <c r="O237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21" i="7"/>
  <c r="Z22" i="7"/>
  <c r="AA22" i="7"/>
  <c r="Z23" i="7"/>
  <c r="AA23" i="7"/>
  <c r="Z24" i="7"/>
  <c r="AA24" i="7"/>
  <c r="Z25" i="7"/>
  <c r="AA25" i="7"/>
  <c r="Z26" i="7"/>
  <c r="AA26" i="7"/>
  <c r="Z27" i="7"/>
  <c r="AA27" i="7"/>
  <c r="Z28" i="7"/>
  <c r="AA28" i="7"/>
  <c r="Z29" i="7"/>
  <c r="AA29" i="7"/>
  <c r="Z30" i="7"/>
  <c r="AA30" i="7"/>
  <c r="AA14" i="7"/>
  <c r="Z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14" i="7"/>
  <c r="F261" i="5"/>
  <c r="E262" i="5"/>
  <c r="F262" i="5"/>
  <c r="F831" i="3"/>
  <c r="D831" i="3"/>
  <c r="C831" i="3"/>
  <c r="E831" i="3" s="1"/>
  <c r="F830" i="3"/>
  <c r="D830" i="3"/>
  <c r="C830" i="3"/>
  <c r="E830" i="3" s="1"/>
  <c r="F829" i="3"/>
  <c r="D829" i="3"/>
  <c r="C829" i="3"/>
  <c r="F828" i="3"/>
  <c r="D828" i="3"/>
  <c r="C828" i="3"/>
  <c r="F827" i="3"/>
  <c r="D827" i="3"/>
  <c r="C827" i="3"/>
  <c r="E827" i="3" s="1"/>
  <c r="F826" i="3"/>
  <c r="D826" i="3"/>
  <c r="C826" i="3"/>
  <c r="E826" i="3" s="1"/>
  <c r="D8" i="13"/>
  <c r="D7" i="13"/>
  <c r="B12" i="13" s="1"/>
  <c r="A36" i="2"/>
  <c r="A35" i="2"/>
  <c r="A34" i="2"/>
  <c r="A33" i="2"/>
  <c r="A30" i="2"/>
  <c r="A29" i="2"/>
  <c r="A28" i="2"/>
  <c r="A27" i="2"/>
  <c r="F825" i="3"/>
  <c r="D825" i="3"/>
  <c r="C825" i="3"/>
  <c r="E825" i="3" s="1"/>
  <c r="F824" i="3"/>
  <c r="D824" i="3"/>
  <c r="C824" i="3"/>
  <c r="E824" i="3" s="1"/>
  <c r="E828" i="3" l="1"/>
  <c r="E829" i="3"/>
  <c r="D9" i="13"/>
  <c r="X337" i="2" l="1"/>
  <c r="W337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2" i="2"/>
  <c r="Y337" i="2" l="1"/>
  <c r="C823" i="3" l="1"/>
  <c r="D823" i="3"/>
  <c r="F823" i="3"/>
  <c r="E823" i="3" l="1"/>
  <c r="C822" i="3" l="1"/>
  <c r="D822" i="3"/>
  <c r="F822" i="3"/>
  <c r="E822" i="3" l="1"/>
  <c r="C821" i="3"/>
  <c r="D821" i="3"/>
  <c r="F821" i="3"/>
  <c r="E821" i="3" l="1"/>
  <c r="F820" i="3"/>
  <c r="C820" i="3"/>
  <c r="D820" i="3"/>
  <c r="E820" i="3" l="1"/>
  <c r="F819" i="3"/>
  <c r="C819" i="3"/>
  <c r="D819" i="3"/>
  <c r="E819" i="3" l="1"/>
  <c r="F818" i="3"/>
  <c r="H822" i="3" s="1"/>
  <c r="C818" i="3"/>
  <c r="E818" i="3" s="1"/>
  <c r="D818" i="3"/>
  <c r="C817" i="3" l="1"/>
  <c r="D817" i="3"/>
  <c r="F817" i="3"/>
  <c r="E817" i="3" l="1"/>
  <c r="F816" i="3"/>
  <c r="D816" i="3"/>
  <c r="C816" i="3"/>
  <c r="E816" i="3" l="1"/>
  <c r="F815" i="3"/>
  <c r="C815" i="3"/>
  <c r="D815" i="3"/>
  <c r="C814" i="3"/>
  <c r="E815" i="3" l="1"/>
  <c r="F814" i="3"/>
  <c r="D814" i="3"/>
  <c r="E814" i="3" s="1"/>
  <c r="F812" i="3" l="1"/>
  <c r="F813" i="3"/>
  <c r="C813" i="3"/>
  <c r="D813" i="3"/>
  <c r="E813" i="3" l="1"/>
  <c r="C812" i="3"/>
  <c r="D812" i="3"/>
  <c r="E812" i="3" s="1"/>
  <c r="C811" i="3" l="1"/>
  <c r="D811" i="3"/>
  <c r="F811" i="3"/>
  <c r="E811" i="3" l="1"/>
  <c r="F810" i="3"/>
  <c r="C810" i="3"/>
  <c r="D810" i="3"/>
  <c r="E810" i="3" l="1"/>
  <c r="F809" i="3"/>
  <c r="C809" i="3"/>
  <c r="D809" i="3"/>
  <c r="E809" i="3" s="1"/>
  <c r="C808" i="3" l="1"/>
  <c r="D808" i="3"/>
  <c r="F808" i="3"/>
  <c r="E808" i="3" l="1"/>
  <c r="C807" i="3"/>
  <c r="D807" i="3"/>
  <c r="F807" i="3"/>
  <c r="E807" i="3" l="1"/>
  <c r="F806" i="3"/>
  <c r="C806" i="3"/>
  <c r="D806" i="3"/>
  <c r="E806" i="3" s="1"/>
  <c r="F805" i="3" l="1"/>
  <c r="C805" i="3"/>
  <c r="D805" i="3"/>
  <c r="E805" i="3" s="1"/>
  <c r="F804" i="3" l="1"/>
  <c r="C804" i="3"/>
  <c r="D804" i="3"/>
  <c r="E804" i="3" l="1"/>
  <c r="C802" i="3"/>
  <c r="D802" i="3"/>
  <c r="C803" i="3"/>
  <c r="E803" i="3" s="1"/>
  <c r="D803" i="3"/>
  <c r="F802" i="3"/>
  <c r="F803" i="3"/>
  <c r="E802" i="3" l="1"/>
  <c r="F801" i="3"/>
  <c r="C801" i="3"/>
  <c r="D801" i="3"/>
  <c r="E801" i="3" l="1"/>
  <c r="F800" i="3"/>
  <c r="C800" i="3"/>
  <c r="D800" i="3"/>
  <c r="E800" i="3" l="1"/>
  <c r="F799" i="3"/>
  <c r="C799" i="3"/>
  <c r="D799" i="3"/>
  <c r="E799" i="3" l="1"/>
  <c r="F798" i="3"/>
  <c r="C798" i="3"/>
  <c r="D798" i="3"/>
  <c r="E798" i="3" l="1"/>
  <c r="F797" i="3"/>
  <c r="D797" i="3"/>
  <c r="C797" i="3"/>
  <c r="E797" i="3" s="1"/>
  <c r="C796" i="3"/>
  <c r="D796" i="3"/>
  <c r="E796" i="3" s="1"/>
  <c r="F796" i="3"/>
  <c r="C795" i="3"/>
  <c r="D795" i="3"/>
  <c r="F795" i="3"/>
  <c r="F794" i="3"/>
  <c r="C794" i="3"/>
  <c r="E794" i="3" s="1"/>
  <c r="D794" i="3"/>
  <c r="C793" i="3"/>
  <c r="D793" i="3"/>
  <c r="F793" i="3"/>
  <c r="F792" i="3"/>
  <c r="C792" i="3"/>
  <c r="D792" i="3"/>
  <c r="C791" i="3"/>
  <c r="E791" i="3" s="1"/>
  <c r="D791" i="3"/>
  <c r="F790" i="3"/>
  <c r="F791" i="3"/>
  <c r="C790" i="3"/>
  <c r="E790" i="3" s="1"/>
  <c r="D790" i="3"/>
  <c r="F789" i="3"/>
  <c r="C789" i="3"/>
  <c r="D789" i="3"/>
  <c r="F788" i="3"/>
  <c r="C788" i="3"/>
  <c r="D788" i="3"/>
  <c r="C787" i="3"/>
  <c r="D787" i="3"/>
  <c r="F787" i="3"/>
  <c r="F786" i="3"/>
  <c r="C786" i="3"/>
  <c r="E786" i="3" s="1"/>
  <c r="D786" i="3"/>
  <c r="F785" i="3"/>
  <c r="D785" i="3"/>
  <c r="C785" i="3"/>
  <c r="E785" i="3" s="1"/>
  <c r="C784" i="3"/>
  <c r="D784" i="3"/>
  <c r="F784" i="3"/>
  <c r="F783" i="3"/>
  <c r="C783" i="3"/>
  <c r="E783" i="3" s="1"/>
  <c r="D783" i="3"/>
  <c r="F782" i="3"/>
  <c r="D782" i="3"/>
  <c r="C782" i="3"/>
  <c r="E782" i="3" s="1"/>
  <c r="F781" i="3"/>
  <c r="C781" i="3"/>
  <c r="D781" i="3"/>
  <c r="C780" i="3"/>
  <c r="E780" i="3" s="1"/>
  <c r="D780" i="3"/>
  <c r="F780" i="3"/>
  <c r="F779" i="3"/>
  <c r="C779" i="3"/>
  <c r="E779" i="3" s="1"/>
  <c r="D779" i="3"/>
  <c r="C778" i="3"/>
  <c r="D778" i="3"/>
  <c r="F778" i="3"/>
  <c r="C776" i="3"/>
  <c r="E776" i="3" s="1"/>
  <c r="D776" i="3"/>
  <c r="C777" i="3"/>
  <c r="D777" i="3"/>
  <c r="E777" i="3" s="1"/>
  <c r="F777" i="3"/>
  <c r="F776" i="3"/>
  <c r="C775" i="3"/>
  <c r="D775" i="3"/>
  <c r="D774" i="3"/>
  <c r="C774" i="3"/>
  <c r="E774" i="3" s="1"/>
  <c r="D773" i="3"/>
  <c r="C773" i="3"/>
  <c r="C772" i="3"/>
  <c r="C771" i="3"/>
  <c r="D772" i="3"/>
  <c r="D770" i="3"/>
  <c r="D771" i="3"/>
  <c r="C770" i="3"/>
  <c r="C765" i="3"/>
  <c r="C766" i="3"/>
  <c r="C767" i="3"/>
  <c r="C768" i="3"/>
  <c r="C769" i="3"/>
  <c r="D769" i="3"/>
  <c r="D768" i="3"/>
  <c r="D767" i="3"/>
  <c r="D765" i="3"/>
  <c r="D766" i="3"/>
  <c r="C764" i="3"/>
  <c r="D764" i="3"/>
  <c r="E764" i="3"/>
  <c r="C763" i="3"/>
  <c r="D763" i="3"/>
  <c r="C762" i="3"/>
  <c r="D762" i="3"/>
  <c r="C761" i="3"/>
  <c r="D761" i="3"/>
  <c r="C760" i="3"/>
  <c r="D760" i="3"/>
  <c r="C758" i="3"/>
  <c r="E758" i="3" s="1"/>
  <c r="D758" i="3"/>
  <c r="C759" i="3"/>
  <c r="D759" i="3"/>
  <c r="C757" i="3"/>
  <c r="E757" i="3" s="1"/>
  <c r="D757" i="3"/>
  <c r="C754" i="3"/>
  <c r="D754" i="3"/>
  <c r="C755" i="3"/>
  <c r="D755" i="3"/>
  <c r="C756" i="3"/>
  <c r="D756" i="3"/>
  <c r="E756" i="3" s="1"/>
  <c r="B16" i="2"/>
  <c r="B34" i="2" s="1"/>
  <c r="B17" i="2"/>
  <c r="B18" i="2"/>
  <c r="B29" i="2" s="1"/>
  <c r="B15" i="2"/>
  <c r="B13" i="2"/>
  <c r="B12" i="2"/>
  <c r="B11" i="2"/>
  <c r="B10" i="2"/>
  <c r="AA12" i="7"/>
  <c r="Z12" i="7"/>
  <c r="Y12" i="7"/>
  <c r="X12" i="7"/>
  <c r="AB58" i="7" s="1"/>
  <c r="S58" i="7" s="1"/>
  <c r="V58" i="7" s="1"/>
  <c r="AC16" i="7"/>
  <c r="L16" i="7" s="1"/>
  <c r="AC17" i="7"/>
  <c r="L17" i="7" s="1"/>
  <c r="AC18" i="7"/>
  <c r="L18" i="7" s="1"/>
  <c r="AC19" i="7"/>
  <c r="L19" i="7" s="1"/>
  <c r="AC20" i="7"/>
  <c r="L20" i="7" s="1"/>
  <c r="AC21" i="7"/>
  <c r="L21" i="7" s="1"/>
  <c r="AC22" i="7"/>
  <c r="L22" i="7" s="1"/>
  <c r="AC23" i="7"/>
  <c r="L23" i="7" s="1"/>
  <c r="AC24" i="7"/>
  <c r="L24" i="7" s="1"/>
  <c r="AC25" i="7"/>
  <c r="L25" i="7" s="1"/>
  <c r="AC26" i="7"/>
  <c r="L26" i="7" s="1"/>
  <c r="AC27" i="7"/>
  <c r="L27" i="7" s="1"/>
  <c r="AC28" i="7"/>
  <c r="L28" i="7" s="1"/>
  <c r="AC29" i="7"/>
  <c r="L29" i="7" s="1"/>
  <c r="AC30" i="7"/>
  <c r="L30" i="7" s="1"/>
  <c r="AC15" i="7"/>
  <c r="L15" i="7" s="1"/>
  <c r="C753" i="3"/>
  <c r="E753" i="3" s="1"/>
  <c r="D753" i="3"/>
  <c r="D750" i="3"/>
  <c r="E750" i="3" s="1"/>
  <c r="D751" i="3"/>
  <c r="D752" i="3"/>
  <c r="C750" i="3"/>
  <c r="C751" i="3"/>
  <c r="C752" i="3"/>
  <c r="E752" i="3" s="1"/>
  <c r="S12" i="7"/>
  <c r="AC14" i="7"/>
  <c r="L14" i="7" s="1"/>
  <c r="O14" i="7" s="1"/>
  <c r="C749" i="3"/>
  <c r="D749" i="3"/>
  <c r="C748" i="3"/>
  <c r="D748" i="3"/>
  <c r="C747" i="3"/>
  <c r="E747" i="3" s="1"/>
  <c r="D747" i="3"/>
  <c r="C3" i="3"/>
  <c r="E3" i="3" s="1"/>
  <c r="D3" i="3"/>
  <c r="C4" i="3"/>
  <c r="E4" i="3" s="1"/>
  <c r="D4" i="3"/>
  <c r="C5" i="3"/>
  <c r="D5" i="3"/>
  <c r="C6" i="3"/>
  <c r="E6" i="3" s="1"/>
  <c r="D6" i="3"/>
  <c r="C7" i="3"/>
  <c r="D7" i="3"/>
  <c r="C8" i="3"/>
  <c r="D8" i="3"/>
  <c r="C9" i="3"/>
  <c r="D9" i="3"/>
  <c r="C10" i="3"/>
  <c r="D10" i="3"/>
  <c r="C11" i="3"/>
  <c r="E11" i="3" s="1"/>
  <c r="D11" i="3"/>
  <c r="C12" i="3"/>
  <c r="E12" i="3" s="1"/>
  <c r="D12" i="3"/>
  <c r="C13" i="3"/>
  <c r="D13" i="3"/>
  <c r="C14" i="3"/>
  <c r="E14" i="3" s="1"/>
  <c r="D14" i="3"/>
  <c r="C15" i="3"/>
  <c r="D15" i="3"/>
  <c r="C16" i="3"/>
  <c r="D16" i="3"/>
  <c r="C17" i="3"/>
  <c r="D17" i="3"/>
  <c r="C18" i="3"/>
  <c r="D18" i="3"/>
  <c r="C19" i="3"/>
  <c r="D19" i="3"/>
  <c r="C20" i="3"/>
  <c r="E20" i="3" s="1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E29" i="3" s="1"/>
  <c r="D29" i="3"/>
  <c r="C30" i="3"/>
  <c r="D30" i="3"/>
  <c r="C31" i="3"/>
  <c r="E31" i="3" s="1"/>
  <c r="D31" i="3"/>
  <c r="C32" i="3"/>
  <c r="D32" i="3"/>
  <c r="C33" i="3"/>
  <c r="E33" i="3" s="1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E41" i="3" s="1"/>
  <c r="D41" i="3"/>
  <c r="C42" i="3"/>
  <c r="D42" i="3"/>
  <c r="C43" i="3"/>
  <c r="D43" i="3"/>
  <c r="C44" i="3"/>
  <c r="D44" i="3"/>
  <c r="C45" i="3"/>
  <c r="D45" i="3"/>
  <c r="C46" i="3"/>
  <c r="D46" i="3"/>
  <c r="E46" i="3" s="1"/>
  <c r="C47" i="3"/>
  <c r="D47" i="3"/>
  <c r="C48" i="3"/>
  <c r="D48" i="3"/>
  <c r="E48" i="3" s="1"/>
  <c r="C49" i="3"/>
  <c r="E49" i="3" s="1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E56" i="3" s="1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E66" i="3" s="1"/>
  <c r="C67" i="3"/>
  <c r="D67" i="3"/>
  <c r="C68" i="3"/>
  <c r="D68" i="3"/>
  <c r="C69" i="3"/>
  <c r="D69" i="3"/>
  <c r="E69" i="3" s="1"/>
  <c r="C70" i="3"/>
  <c r="D70" i="3"/>
  <c r="C71" i="3"/>
  <c r="D71" i="3"/>
  <c r="E71" i="3" s="1"/>
  <c r="C72" i="3"/>
  <c r="D72" i="3"/>
  <c r="C73" i="3"/>
  <c r="D73" i="3"/>
  <c r="C74" i="3"/>
  <c r="D74" i="3"/>
  <c r="E74" i="3" s="1"/>
  <c r="C75" i="3"/>
  <c r="E75" i="3"/>
  <c r="D75" i="3"/>
  <c r="C76" i="3"/>
  <c r="D76" i="3"/>
  <c r="C77" i="3"/>
  <c r="E77" i="3" s="1"/>
  <c r="D77" i="3"/>
  <c r="C78" i="3"/>
  <c r="D78" i="3"/>
  <c r="C79" i="3"/>
  <c r="E79" i="3" s="1"/>
  <c r="D79" i="3"/>
  <c r="C80" i="3"/>
  <c r="D80" i="3"/>
  <c r="C81" i="3"/>
  <c r="D81" i="3"/>
  <c r="C82" i="3"/>
  <c r="D82" i="3"/>
  <c r="E82" i="3" s="1"/>
  <c r="C83" i="3"/>
  <c r="D83" i="3"/>
  <c r="C84" i="3"/>
  <c r="D84" i="3"/>
  <c r="C85" i="3"/>
  <c r="D85" i="3"/>
  <c r="C86" i="3"/>
  <c r="D86" i="3"/>
  <c r="E86" i="3" s="1"/>
  <c r="C87" i="3"/>
  <c r="D87" i="3"/>
  <c r="C88" i="3"/>
  <c r="D88" i="3"/>
  <c r="C89" i="3"/>
  <c r="D89" i="3"/>
  <c r="C90" i="3"/>
  <c r="D90" i="3"/>
  <c r="E90" i="3" s="1"/>
  <c r="C91" i="3"/>
  <c r="D91" i="3"/>
  <c r="C92" i="3"/>
  <c r="D92" i="3"/>
  <c r="E92" i="3" s="1"/>
  <c r="C93" i="3"/>
  <c r="D93" i="3"/>
  <c r="C94" i="3"/>
  <c r="D94" i="3"/>
  <c r="C95" i="3"/>
  <c r="D95" i="3"/>
  <c r="C96" i="3"/>
  <c r="D96" i="3"/>
  <c r="C97" i="3"/>
  <c r="D97" i="3"/>
  <c r="C98" i="3"/>
  <c r="D98" i="3"/>
  <c r="E98" i="3" s="1"/>
  <c r="C99" i="3"/>
  <c r="E99" i="3" s="1"/>
  <c r="D99" i="3"/>
  <c r="C100" i="3"/>
  <c r="E100" i="3" s="1"/>
  <c r="D100" i="3"/>
  <c r="C101" i="3"/>
  <c r="D101" i="3"/>
  <c r="C102" i="3"/>
  <c r="E102" i="3" s="1"/>
  <c r="D102" i="3"/>
  <c r="C103" i="3"/>
  <c r="D103" i="3"/>
  <c r="C104" i="3"/>
  <c r="D104" i="3"/>
  <c r="C105" i="3"/>
  <c r="D105" i="3"/>
  <c r="C106" i="3"/>
  <c r="D106" i="3"/>
  <c r="C107" i="3"/>
  <c r="D107" i="3"/>
  <c r="C108" i="3"/>
  <c r="D108" i="3"/>
  <c r="C109" i="3"/>
  <c r="D109" i="3"/>
  <c r="C110" i="3"/>
  <c r="D110" i="3"/>
  <c r="C111" i="3"/>
  <c r="D111" i="3"/>
  <c r="C112" i="3"/>
  <c r="D112" i="3"/>
  <c r="C113" i="3"/>
  <c r="D113" i="3"/>
  <c r="E113" i="3" s="1"/>
  <c r="C114" i="3"/>
  <c r="D114" i="3"/>
  <c r="C115" i="3"/>
  <c r="E115" i="3" s="1"/>
  <c r="D115" i="3"/>
  <c r="C116" i="3"/>
  <c r="E116" i="3" s="1"/>
  <c r="D116" i="3"/>
  <c r="C117" i="3"/>
  <c r="D117" i="3"/>
  <c r="C118" i="3"/>
  <c r="D118" i="3"/>
  <c r="C119" i="3"/>
  <c r="D119" i="3"/>
  <c r="C120" i="3"/>
  <c r="D120" i="3"/>
  <c r="C121" i="3"/>
  <c r="D121" i="3"/>
  <c r="C122" i="3"/>
  <c r="E122" i="3" s="1"/>
  <c r="D122" i="3"/>
  <c r="C123" i="3"/>
  <c r="D123" i="3"/>
  <c r="C124" i="3"/>
  <c r="D124" i="3"/>
  <c r="C125" i="3"/>
  <c r="D125" i="3"/>
  <c r="C126" i="3"/>
  <c r="E126" i="3" s="1"/>
  <c r="D126" i="3"/>
  <c r="C127" i="3"/>
  <c r="D127" i="3"/>
  <c r="C128" i="3"/>
  <c r="D128" i="3"/>
  <c r="C129" i="3"/>
  <c r="D129" i="3"/>
  <c r="C130" i="3"/>
  <c r="E130" i="3" s="1"/>
  <c r="D130" i="3"/>
  <c r="C131" i="3"/>
  <c r="D131" i="3"/>
  <c r="C132" i="3"/>
  <c r="D132" i="3"/>
  <c r="C133" i="3"/>
  <c r="D133" i="3"/>
  <c r="C134" i="3"/>
  <c r="D134" i="3"/>
  <c r="E134" i="3" s="1"/>
  <c r="C135" i="3"/>
  <c r="D135" i="3"/>
  <c r="C136" i="3"/>
  <c r="D136" i="3"/>
  <c r="C137" i="3"/>
  <c r="D137" i="3"/>
  <c r="C138" i="3"/>
  <c r="D138" i="3"/>
  <c r="E138" i="3" s="1"/>
  <c r="C139" i="3"/>
  <c r="E139" i="3" s="1"/>
  <c r="D139" i="3"/>
  <c r="C140" i="3"/>
  <c r="D140" i="3"/>
  <c r="C141" i="3"/>
  <c r="E141" i="3" s="1"/>
  <c r="D141" i="3"/>
  <c r="C142" i="3"/>
  <c r="D142" i="3"/>
  <c r="C143" i="3"/>
  <c r="E143" i="3" s="1"/>
  <c r="D143" i="3"/>
  <c r="C144" i="3"/>
  <c r="D144" i="3"/>
  <c r="C145" i="3"/>
  <c r="D145" i="3"/>
  <c r="C146" i="3"/>
  <c r="D146" i="3"/>
  <c r="C147" i="3"/>
  <c r="D147" i="3"/>
  <c r="C148" i="3"/>
  <c r="D148" i="3"/>
  <c r="C149" i="3"/>
  <c r="D149" i="3"/>
  <c r="C150" i="3"/>
  <c r="D150" i="3"/>
  <c r="C151" i="3"/>
  <c r="D151" i="3"/>
  <c r="C152" i="3"/>
  <c r="D152" i="3"/>
  <c r="C153" i="3"/>
  <c r="D153" i="3"/>
  <c r="C154" i="3"/>
  <c r="E154" i="3" s="1"/>
  <c r="D154" i="3"/>
  <c r="C155" i="3"/>
  <c r="D155" i="3"/>
  <c r="C156" i="3"/>
  <c r="D156" i="3"/>
  <c r="C157" i="3"/>
  <c r="D157" i="3"/>
  <c r="C158" i="3"/>
  <c r="D158" i="3"/>
  <c r="C159" i="3"/>
  <c r="D159" i="3"/>
  <c r="C160" i="3"/>
  <c r="D160" i="3"/>
  <c r="C161" i="3"/>
  <c r="D161" i="3"/>
  <c r="C162" i="3"/>
  <c r="E162" i="3" s="1"/>
  <c r="D162" i="3"/>
  <c r="C163" i="3"/>
  <c r="D163" i="3"/>
  <c r="C164" i="3"/>
  <c r="D164" i="3"/>
  <c r="C165" i="3"/>
  <c r="D165" i="3"/>
  <c r="C166" i="3"/>
  <c r="D166" i="3"/>
  <c r="C167" i="3"/>
  <c r="D167" i="3"/>
  <c r="C168" i="3"/>
  <c r="D168" i="3"/>
  <c r="C169" i="3"/>
  <c r="D169" i="3"/>
  <c r="C170" i="3"/>
  <c r="D170" i="3"/>
  <c r="C171" i="3"/>
  <c r="D171" i="3"/>
  <c r="C172" i="3"/>
  <c r="D172" i="3"/>
  <c r="C173" i="3"/>
  <c r="D173" i="3"/>
  <c r="C174" i="3"/>
  <c r="E174" i="3" s="1"/>
  <c r="D174" i="3"/>
  <c r="C175" i="3"/>
  <c r="D175" i="3"/>
  <c r="C176" i="3"/>
  <c r="E176" i="3" s="1"/>
  <c r="D176" i="3"/>
  <c r="C177" i="3"/>
  <c r="D177" i="3"/>
  <c r="C178" i="3"/>
  <c r="D178" i="3"/>
  <c r="C179" i="3"/>
  <c r="D179" i="3"/>
  <c r="C180" i="3"/>
  <c r="E180" i="3" s="1"/>
  <c r="D180" i="3"/>
  <c r="C181" i="3"/>
  <c r="D181" i="3"/>
  <c r="C182" i="3"/>
  <c r="D182" i="3"/>
  <c r="C183" i="3"/>
  <c r="D183" i="3"/>
  <c r="E183" i="3" s="1"/>
  <c r="C184" i="3"/>
  <c r="D184" i="3"/>
  <c r="C185" i="3"/>
  <c r="D185" i="3"/>
  <c r="E185" i="3" s="1"/>
  <c r="C186" i="3"/>
  <c r="D186" i="3"/>
  <c r="C187" i="3"/>
  <c r="D187" i="3"/>
  <c r="E187" i="3" s="1"/>
  <c r="C188" i="3"/>
  <c r="E188" i="3" s="1"/>
  <c r="D188" i="3"/>
  <c r="C189" i="3"/>
  <c r="E189" i="3" s="1"/>
  <c r="D189" i="3"/>
  <c r="C190" i="3"/>
  <c r="D190" i="3"/>
  <c r="C191" i="3"/>
  <c r="D191" i="3"/>
  <c r="C192" i="3"/>
  <c r="D192" i="3"/>
  <c r="C193" i="3"/>
  <c r="D193" i="3"/>
  <c r="C194" i="3"/>
  <c r="D194" i="3"/>
  <c r="C195" i="3"/>
  <c r="E195" i="3" s="1"/>
  <c r="D195" i="3"/>
  <c r="C196" i="3"/>
  <c r="D196" i="3"/>
  <c r="C197" i="3"/>
  <c r="D197" i="3"/>
  <c r="C198" i="3"/>
  <c r="D198" i="3"/>
  <c r="C199" i="3"/>
  <c r="D199" i="3"/>
  <c r="C200" i="3"/>
  <c r="D200" i="3"/>
  <c r="C201" i="3"/>
  <c r="D201" i="3"/>
  <c r="C202" i="3"/>
  <c r="E202" i="3" s="1"/>
  <c r="D202" i="3"/>
  <c r="C203" i="3"/>
  <c r="E203" i="3" s="1"/>
  <c r="D203" i="3"/>
  <c r="C204" i="3"/>
  <c r="D204" i="3"/>
  <c r="C205" i="3"/>
  <c r="D205" i="3"/>
  <c r="C206" i="3"/>
  <c r="D206" i="3"/>
  <c r="C207" i="3"/>
  <c r="E207" i="3" s="1"/>
  <c r="D207" i="3"/>
  <c r="C208" i="3"/>
  <c r="D208" i="3"/>
  <c r="C209" i="3"/>
  <c r="D209" i="3"/>
  <c r="C210" i="3"/>
  <c r="D210" i="3"/>
  <c r="C211" i="3"/>
  <c r="D211" i="3"/>
  <c r="C212" i="3"/>
  <c r="D212" i="3"/>
  <c r="C213" i="3"/>
  <c r="D213" i="3"/>
  <c r="C214" i="3"/>
  <c r="E214" i="3"/>
  <c r="D214" i="3"/>
  <c r="C215" i="3"/>
  <c r="E215" i="3" s="1"/>
  <c r="D215" i="3"/>
  <c r="C216" i="3"/>
  <c r="D216" i="3"/>
  <c r="C217" i="3"/>
  <c r="D217" i="3"/>
  <c r="C218" i="3"/>
  <c r="D218" i="3"/>
  <c r="C219" i="3"/>
  <c r="D219" i="3"/>
  <c r="C220" i="3"/>
  <c r="D220" i="3"/>
  <c r="C221" i="3"/>
  <c r="D221" i="3"/>
  <c r="C222" i="3"/>
  <c r="E222" i="3" s="1"/>
  <c r="D222" i="3"/>
  <c r="C223" i="3"/>
  <c r="D223" i="3"/>
  <c r="C224" i="3"/>
  <c r="D224" i="3"/>
  <c r="C225" i="3"/>
  <c r="E225" i="3" s="1"/>
  <c r="D225" i="3"/>
  <c r="C226" i="3"/>
  <c r="E226" i="3" s="1"/>
  <c r="D226" i="3"/>
  <c r="C227" i="3"/>
  <c r="D227" i="3"/>
  <c r="C228" i="3"/>
  <c r="E228" i="3" s="1"/>
  <c r="D228" i="3"/>
  <c r="C229" i="3"/>
  <c r="D229" i="3"/>
  <c r="C230" i="3"/>
  <c r="D230" i="3"/>
  <c r="C231" i="3"/>
  <c r="D231" i="3"/>
  <c r="C232" i="3"/>
  <c r="D232" i="3"/>
  <c r="C233" i="3"/>
  <c r="D233" i="3"/>
  <c r="C234" i="3"/>
  <c r="E234" i="3" s="1"/>
  <c r="D234" i="3"/>
  <c r="C235" i="3"/>
  <c r="D235" i="3"/>
  <c r="C236" i="3"/>
  <c r="E236" i="3" s="1"/>
  <c r="D236" i="3"/>
  <c r="C237" i="3"/>
  <c r="D237" i="3"/>
  <c r="C238" i="3"/>
  <c r="E238" i="3" s="1"/>
  <c r="D238" i="3"/>
  <c r="C239" i="3"/>
  <c r="D239" i="3"/>
  <c r="C240" i="3"/>
  <c r="E240" i="3" s="1"/>
  <c r="D240" i="3"/>
  <c r="C241" i="3"/>
  <c r="D241" i="3"/>
  <c r="C242" i="3"/>
  <c r="E242" i="3" s="1"/>
  <c r="D242" i="3"/>
  <c r="C243" i="3"/>
  <c r="D243" i="3"/>
  <c r="C244" i="3"/>
  <c r="D244" i="3"/>
  <c r="C245" i="3"/>
  <c r="D245" i="3"/>
  <c r="E245" i="3" s="1"/>
  <c r="C246" i="3"/>
  <c r="E246" i="3" s="1"/>
  <c r="D246" i="3"/>
  <c r="C247" i="3"/>
  <c r="D247" i="3"/>
  <c r="C248" i="3"/>
  <c r="D248" i="3"/>
  <c r="C249" i="3"/>
  <c r="D249" i="3"/>
  <c r="C250" i="3"/>
  <c r="D250" i="3"/>
  <c r="C251" i="3"/>
  <c r="D251" i="3"/>
  <c r="C252" i="3"/>
  <c r="D252" i="3"/>
  <c r="C253" i="3"/>
  <c r="D253" i="3"/>
  <c r="C254" i="3"/>
  <c r="D254" i="3"/>
  <c r="E254" i="3" s="1"/>
  <c r="C255" i="3"/>
  <c r="E255" i="3" s="1"/>
  <c r="D255" i="3"/>
  <c r="C256" i="3"/>
  <c r="D256" i="3"/>
  <c r="C257" i="3"/>
  <c r="D257" i="3"/>
  <c r="C258" i="3"/>
  <c r="D258" i="3"/>
  <c r="C259" i="3"/>
  <c r="D259" i="3"/>
  <c r="C260" i="3"/>
  <c r="D260" i="3"/>
  <c r="C261" i="3"/>
  <c r="D261" i="3"/>
  <c r="C262" i="3"/>
  <c r="D262" i="3"/>
  <c r="C263" i="3"/>
  <c r="E263" i="3" s="1"/>
  <c r="D263" i="3"/>
  <c r="C264" i="3"/>
  <c r="D264" i="3"/>
  <c r="C265" i="3"/>
  <c r="D265" i="3"/>
  <c r="C266" i="3"/>
  <c r="D266" i="3"/>
  <c r="C267" i="3"/>
  <c r="D267" i="3"/>
  <c r="C268" i="3"/>
  <c r="D268" i="3"/>
  <c r="E268" i="3" s="1"/>
  <c r="C269" i="3"/>
  <c r="D269" i="3"/>
  <c r="C270" i="3"/>
  <c r="D270" i="3"/>
  <c r="C271" i="3"/>
  <c r="D271" i="3"/>
  <c r="C272" i="3"/>
  <c r="D272" i="3"/>
  <c r="C273" i="3"/>
  <c r="D273" i="3"/>
  <c r="C274" i="3"/>
  <c r="D274" i="3"/>
  <c r="C275" i="3"/>
  <c r="D275" i="3"/>
  <c r="C276" i="3"/>
  <c r="D276" i="3"/>
  <c r="C277" i="3"/>
  <c r="D277" i="3"/>
  <c r="E277" i="3" s="1"/>
  <c r="C278" i="3"/>
  <c r="E278" i="3" s="1"/>
  <c r="D278" i="3"/>
  <c r="C279" i="3"/>
  <c r="D279" i="3"/>
  <c r="C280" i="3"/>
  <c r="E280" i="3" s="1"/>
  <c r="D280" i="3"/>
  <c r="C281" i="3"/>
  <c r="D281" i="3"/>
  <c r="C282" i="3"/>
  <c r="E282" i="3" s="1"/>
  <c r="D282" i="3"/>
  <c r="C283" i="3"/>
  <c r="D283" i="3"/>
  <c r="C284" i="3"/>
  <c r="D284" i="3"/>
  <c r="C285" i="3"/>
  <c r="D285" i="3"/>
  <c r="C286" i="3"/>
  <c r="D286" i="3"/>
  <c r="C287" i="3"/>
  <c r="D287" i="3"/>
  <c r="E287" i="3" s="1"/>
  <c r="C288" i="3"/>
  <c r="D288" i="3"/>
  <c r="C289" i="3"/>
  <c r="D289" i="3"/>
  <c r="C290" i="3"/>
  <c r="E290" i="3" s="1"/>
  <c r="D290" i="3"/>
  <c r="C291" i="3"/>
  <c r="D291" i="3"/>
  <c r="C292" i="3"/>
  <c r="D292" i="3"/>
  <c r="C293" i="3"/>
  <c r="D293" i="3"/>
  <c r="C294" i="3"/>
  <c r="D294" i="3"/>
  <c r="C295" i="3"/>
  <c r="D295" i="3"/>
  <c r="C296" i="3"/>
  <c r="D296" i="3"/>
  <c r="C297" i="3"/>
  <c r="D297" i="3"/>
  <c r="C298" i="3"/>
  <c r="D298" i="3"/>
  <c r="C299" i="3"/>
  <c r="D299" i="3"/>
  <c r="C300" i="3"/>
  <c r="D300" i="3"/>
  <c r="C301" i="3"/>
  <c r="D301" i="3"/>
  <c r="C302" i="3"/>
  <c r="D302" i="3"/>
  <c r="C303" i="3"/>
  <c r="D303" i="3"/>
  <c r="E303" i="3" s="1"/>
  <c r="C304" i="3"/>
  <c r="D304" i="3"/>
  <c r="C305" i="3"/>
  <c r="D305" i="3"/>
  <c r="C306" i="3"/>
  <c r="E306" i="3" s="1"/>
  <c r="D306" i="3"/>
  <c r="C307" i="3"/>
  <c r="D307" i="3"/>
  <c r="C308" i="3"/>
  <c r="D308" i="3"/>
  <c r="C309" i="3"/>
  <c r="D309" i="3"/>
  <c r="C310" i="3"/>
  <c r="D310" i="3"/>
  <c r="C311" i="3"/>
  <c r="D311" i="3"/>
  <c r="C312" i="3"/>
  <c r="D312" i="3"/>
  <c r="C313" i="3"/>
  <c r="D313" i="3"/>
  <c r="C314" i="3"/>
  <c r="D314" i="3"/>
  <c r="C315" i="3"/>
  <c r="D315" i="3"/>
  <c r="C316" i="3"/>
  <c r="D316" i="3"/>
  <c r="C317" i="3"/>
  <c r="D317" i="3"/>
  <c r="C318" i="3"/>
  <c r="D318" i="3"/>
  <c r="E318" i="3" s="1"/>
  <c r="C319" i="3"/>
  <c r="E319" i="3" s="1"/>
  <c r="D319" i="3"/>
  <c r="C320" i="3"/>
  <c r="D320" i="3"/>
  <c r="C321" i="3"/>
  <c r="E321" i="3" s="1"/>
  <c r="D321" i="3"/>
  <c r="C322" i="3"/>
  <c r="D322" i="3"/>
  <c r="C323" i="3"/>
  <c r="E323" i="3" s="1"/>
  <c r="D323" i="3"/>
  <c r="C324" i="3"/>
  <c r="D324" i="3"/>
  <c r="C325" i="3"/>
  <c r="E325" i="3" s="1"/>
  <c r="D325" i="3"/>
  <c r="C326" i="3"/>
  <c r="D326" i="3"/>
  <c r="C327" i="3"/>
  <c r="E327" i="3" s="1"/>
  <c r="D327" i="3"/>
  <c r="C328" i="3"/>
  <c r="D328" i="3"/>
  <c r="C329" i="3"/>
  <c r="D329" i="3"/>
  <c r="C330" i="3"/>
  <c r="D330" i="3"/>
  <c r="C331" i="3"/>
  <c r="D331" i="3"/>
  <c r="C332" i="3"/>
  <c r="D332" i="3"/>
  <c r="C333" i="3"/>
  <c r="D333" i="3"/>
  <c r="C334" i="3"/>
  <c r="E334" i="3" s="1"/>
  <c r="D334" i="3"/>
  <c r="C335" i="3"/>
  <c r="D335" i="3"/>
  <c r="C336" i="3"/>
  <c r="D336" i="3"/>
  <c r="C337" i="3"/>
  <c r="D337" i="3"/>
  <c r="C338" i="3"/>
  <c r="D338" i="3"/>
  <c r="C339" i="3"/>
  <c r="D339" i="3"/>
  <c r="C340" i="3"/>
  <c r="E340" i="3" s="1"/>
  <c r="D340" i="3"/>
  <c r="C341" i="3"/>
  <c r="D341" i="3"/>
  <c r="C342" i="3"/>
  <c r="D342" i="3"/>
  <c r="C343" i="3"/>
  <c r="D343" i="3"/>
  <c r="C344" i="3"/>
  <c r="D344" i="3"/>
  <c r="C345" i="3"/>
  <c r="D345" i="3"/>
  <c r="C346" i="3"/>
  <c r="D346" i="3"/>
  <c r="C347" i="3"/>
  <c r="D347" i="3"/>
  <c r="C348" i="3"/>
  <c r="D348" i="3"/>
  <c r="C349" i="3"/>
  <c r="D349" i="3"/>
  <c r="C350" i="3"/>
  <c r="E350" i="3" s="1"/>
  <c r="D350" i="3"/>
  <c r="C351" i="3"/>
  <c r="D351" i="3"/>
  <c r="C352" i="3"/>
  <c r="D352" i="3"/>
  <c r="C353" i="3"/>
  <c r="D353" i="3"/>
  <c r="C354" i="3"/>
  <c r="E354" i="3" s="1"/>
  <c r="D354" i="3"/>
  <c r="C355" i="3"/>
  <c r="D355" i="3"/>
  <c r="C356" i="3"/>
  <c r="E356" i="3" s="1"/>
  <c r="D356" i="3"/>
  <c r="C357" i="3"/>
  <c r="D357" i="3"/>
  <c r="C358" i="3"/>
  <c r="E358" i="3" s="1"/>
  <c r="D358" i="3"/>
  <c r="C359" i="3"/>
  <c r="D359" i="3"/>
  <c r="C360" i="3"/>
  <c r="D360" i="3"/>
  <c r="C361" i="3"/>
  <c r="D361" i="3"/>
  <c r="C362" i="3"/>
  <c r="E362" i="3" s="1"/>
  <c r="D362" i="3"/>
  <c r="C363" i="3"/>
  <c r="D363" i="3"/>
  <c r="C364" i="3"/>
  <c r="E364" i="3" s="1"/>
  <c r="D364" i="3"/>
  <c r="C365" i="3"/>
  <c r="D365" i="3"/>
  <c r="C366" i="3"/>
  <c r="D366" i="3"/>
  <c r="C367" i="3"/>
  <c r="D367" i="3"/>
  <c r="C368" i="3"/>
  <c r="D368" i="3"/>
  <c r="C369" i="3"/>
  <c r="D369" i="3"/>
  <c r="C370" i="3"/>
  <c r="D370" i="3"/>
  <c r="C371" i="3"/>
  <c r="D371" i="3"/>
  <c r="C372" i="3"/>
  <c r="D372" i="3"/>
  <c r="C373" i="3"/>
  <c r="D373" i="3"/>
  <c r="C374" i="3"/>
  <c r="D374" i="3"/>
  <c r="C375" i="3"/>
  <c r="D375" i="3"/>
  <c r="C376" i="3"/>
  <c r="D376" i="3"/>
  <c r="E376" i="3" s="1"/>
  <c r="C377" i="3"/>
  <c r="D377" i="3"/>
  <c r="C378" i="3"/>
  <c r="D378" i="3"/>
  <c r="E378" i="3" s="1"/>
  <c r="C379" i="3"/>
  <c r="D379" i="3"/>
  <c r="C380" i="3"/>
  <c r="D380" i="3"/>
  <c r="C381" i="3"/>
  <c r="D381" i="3"/>
  <c r="C382" i="3"/>
  <c r="D382" i="3"/>
  <c r="C383" i="3"/>
  <c r="D383" i="3"/>
  <c r="C384" i="3"/>
  <c r="D384" i="3"/>
  <c r="C385" i="3"/>
  <c r="D385" i="3"/>
  <c r="C386" i="3"/>
  <c r="D386" i="3"/>
  <c r="C387" i="3"/>
  <c r="D387" i="3"/>
  <c r="C388" i="3"/>
  <c r="E388" i="3" s="1"/>
  <c r="D388" i="3"/>
  <c r="C389" i="3"/>
  <c r="D389" i="3"/>
  <c r="C390" i="3"/>
  <c r="D390" i="3"/>
  <c r="C391" i="3"/>
  <c r="D391" i="3"/>
  <c r="C392" i="3"/>
  <c r="D392" i="3"/>
  <c r="C393" i="3"/>
  <c r="D393" i="3"/>
  <c r="C394" i="3"/>
  <c r="D394" i="3"/>
  <c r="C395" i="3"/>
  <c r="D395" i="3"/>
  <c r="C396" i="3"/>
  <c r="D396" i="3"/>
  <c r="C397" i="3"/>
  <c r="D397" i="3"/>
  <c r="C398" i="3"/>
  <c r="D398" i="3"/>
  <c r="C399" i="3"/>
  <c r="D399" i="3"/>
  <c r="C400" i="3"/>
  <c r="D400" i="3"/>
  <c r="C401" i="3"/>
  <c r="D401" i="3"/>
  <c r="C402" i="3"/>
  <c r="D402" i="3"/>
  <c r="C403" i="3"/>
  <c r="D403" i="3"/>
  <c r="E403" i="3" s="1"/>
  <c r="C404" i="3"/>
  <c r="D404" i="3"/>
  <c r="C405" i="3"/>
  <c r="D405" i="3"/>
  <c r="C406" i="3"/>
  <c r="E406" i="3" s="1"/>
  <c r="D406" i="3"/>
  <c r="C407" i="3"/>
  <c r="D407" i="3"/>
  <c r="C408" i="3"/>
  <c r="D408" i="3"/>
  <c r="C409" i="3"/>
  <c r="D409" i="3"/>
  <c r="C410" i="3"/>
  <c r="D410" i="3"/>
  <c r="C411" i="3"/>
  <c r="D411" i="3"/>
  <c r="C412" i="3"/>
  <c r="D412" i="3"/>
  <c r="C413" i="3"/>
  <c r="D413" i="3"/>
  <c r="C414" i="3"/>
  <c r="D414" i="3"/>
  <c r="C415" i="3"/>
  <c r="D415" i="3"/>
  <c r="C416" i="3"/>
  <c r="E416" i="3" s="1"/>
  <c r="D416" i="3"/>
  <c r="C417" i="3"/>
  <c r="E417" i="3" s="1"/>
  <c r="D417" i="3"/>
  <c r="C418" i="3"/>
  <c r="D418" i="3"/>
  <c r="C419" i="3"/>
  <c r="D419" i="3"/>
  <c r="C420" i="3"/>
  <c r="E420" i="3" s="1"/>
  <c r="D420" i="3"/>
  <c r="C421" i="3"/>
  <c r="E421" i="3" s="1"/>
  <c r="D421" i="3"/>
  <c r="C422" i="3"/>
  <c r="D422" i="3"/>
  <c r="C423" i="3"/>
  <c r="D423" i="3"/>
  <c r="C424" i="3"/>
  <c r="D424" i="3"/>
  <c r="C425" i="3"/>
  <c r="E425" i="3" s="1"/>
  <c r="D425" i="3"/>
  <c r="C426" i="3"/>
  <c r="D426" i="3"/>
  <c r="C427" i="3"/>
  <c r="E427" i="3" s="1"/>
  <c r="D427" i="3"/>
  <c r="C428" i="3"/>
  <c r="D428" i="3"/>
  <c r="C429" i="3"/>
  <c r="D429" i="3"/>
  <c r="C430" i="3"/>
  <c r="D430" i="3"/>
  <c r="E430" i="3" s="1"/>
  <c r="C431" i="3"/>
  <c r="D431" i="3"/>
  <c r="C432" i="3"/>
  <c r="D432" i="3"/>
  <c r="C433" i="3"/>
  <c r="D433" i="3"/>
  <c r="C434" i="3"/>
  <c r="D434" i="3"/>
  <c r="C435" i="3"/>
  <c r="D435" i="3"/>
  <c r="C436" i="3"/>
  <c r="E436" i="3"/>
  <c r="D436" i="3"/>
  <c r="C437" i="3"/>
  <c r="D437" i="3"/>
  <c r="C438" i="3"/>
  <c r="E438" i="3" s="1"/>
  <c r="D438" i="3"/>
  <c r="C439" i="3"/>
  <c r="D439" i="3"/>
  <c r="C440" i="3"/>
  <c r="D440" i="3"/>
  <c r="C441" i="3"/>
  <c r="D441" i="3"/>
  <c r="C442" i="3"/>
  <c r="E442" i="3" s="1"/>
  <c r="D442" i="3"/>
  <c r="C443" i="3"/>
  <c r="D443" i="3"/>
  <c r="C444" i="3"/>
  <c r="D444" i="3"/>
  <c r="C445" i="3"/>
  <c r="D445" i="3"/>
  <c r="C446" i="3"/>
  <c r="E446" i="3" s="1"/>
  <c r="D446" i="3"/>
  <c r="C447" i="3"/>
  <c r="D447" i="3"/>
  <c r="C448" i="3"/>
  <c r="D448" i="3"/>
  <c r="C449" i="3"/>
  <c r="D449" i="3"/>
  <c r="C450" i="3"/>
  <c r="D450" i="3"/>
  <c r="C451" i="3"/>
  <c r="D451" i="3"/>
  <c r="C452" i="3"/>
  <c r="E452" i="3" s="1"/>
  <c r="D452" i="3"/>
  <c r="C453" i="3"/>
  <c r="D453" i="3"/>
  <c r="C454" i="3"/>
  <c r="D454" i="3"/>
  <c r="C455" i="3"/>
  <c r="D455" i="3"/>
  <c r="E455" i="3" s="1"/>
  <c r="C456" i="3"/>
  <c r="D456" i="3"/>
  <c r="C457" i="3"/>
  <c r="D457" i="3"/>
  <c r="C458" i="3"/>
  <c r="E458" i="3" s="1"/>
  <c r="D458" i="3"/>
  <c r="C459" i="3"/>
  <c r="E459" i="3" s="1"/>
  <c r="D459" i="3"/>
  <c r="C460" i="3"/>
  <c r="D460" i="3"/>
  <c r="C461" i="3"/>
  <c r="D461" i="3"/>
  <c r="C462" i="3"/>
  <c r="D462" i="3"/>
  <c r="C463" i="3"/>
  <c r="E463" i="3" s="1"/>
  <c r="D463" i="3"/>
  <c r="C464" i="3"/>
  <c r="D464" i="3"/>
  <c r="C465" i="3"/>
  <c r="D465" i="3"/>
  <c r="C466" i="3"/>
  <c r="D466" i="3"/>
  <c r="C467" i="3"/>
  <c r="D467" i="3"/>
  <c r="C468" i="3"/>
  <c r="D468" i="3"/>
  <c r="C469" i="3"/>
  <c r="D469" i="3"/>
  <c r="C470" i="3"/>
  <c r="D470" i="3"/>
  <c r="C471" i="3"/>
  <c r="D471" i="3"/>
  <c r="C472" i="3"/>
  <c r="D472" i="3"/>
  <c r="E472" i="3" s="1"/>
  <c r="C473" i="3"/>
  <c r="D473" i="3"/>
  <c r="C474" i="3"/>
  <c r="D474" i="3"/>
  <c r="E474" i="3" s="1"/>
  <c r="C475" i="3"/>
  <c r="D475" i="3"/>
  <c r="C476" i="3"/>
  <c r="D476" i="3"/>
  <c r="C477" i="3"/>
  <c r="D477" i="3"/>
  <c r="C478" i="3"/>
  <c r="D478" i="3"/>
  <c r="E478" i="3" s="1"/>
  <c r="C479" i="3"/>
  <c r="D479" i="3"/>
  <c r="C480" i="3"/>
  <c r="D480" i="3"/>
  <c r="C481" i="3"/>
  <c r="D481" i="3"/>
  <c r="C482" i="3"/>
  <c r="D482" i="3"/>
  <c r="E482" i="3" s="1"/>
  <c r="C483" i="3"/>
  <c r="D483" i="3"/>
  <c r="C484" i="3"/>
  <c r="D484" i="3"/>
  <c r="C485" i="3"/>
  <c r="D485" i="3"/>
  <c r="C486" i="3"/>
  <c r="D486" i="3"/>
  <c r="C487" i="3"/>
  <c r="D487" i="3"/>
  <c r="C488" i="3"/>
  <c r="D488" i="3"/>
  <c r="C489" i="3"/>
  <c r="D489" i="3"/>
  <c r="C490" i="3"/>
  <c r="D490" i="3"/>
  <c r="E490" i="3" s="1"/>
  <c r="C491" i="3"/>
  <c r="D491" i="3"/>
  <c r="C492" i="3"/>
  <c r="D492" i="3"/>
  <c r="C493" i="3"/>
  <c r="E493" i="3" s="1"/>
  <c r="D493" i="3"/>
  <c r="C494" i="3"/>
  <c r="D494" i="3"/>
  <c r="C495" i="3"/>
  <c r="D495" i="3"/>
  <c r="C496" i="3"/>
  <c r="D496" i="3"/>
  <c r="C497" i="3"/>
  <c r="D497" i="3"/>
  <c r="C498" i="3"/>
  <c r="D498" i="3"/>
  <c r="C499" i="3"/>
  <c r="D499" i="3"/>
  <c r="C500" i="3"/>
  <c r="D500" i="3"/>
  <c r="C501" i="3"/>
  <c r="D501" i="3"/>
  <c r="C502" i="3"/>
  <c r="E502" i="3"/>
  <c r="D502" i="3"/>
  <c r="C503" i="3"/>
  <c r="D503" i="3"/>
  <c r="C504" i="3"/>
  <c r="E504" i="3" s="1"/>
  <c r="D504" i="3"/>
  <c r="C505" i="3"/>
  <c r="D505" i="3"/>
  <c r="C506" i="3"/>
  <c r="E506" i="3" s="1"/>
  <c r="D506" i="3"/>
  <c r="C507" i="3"/>
  <c r="D507" i="3"/>
  <c r="C508" i="3"/>
  <c r="E508" i="3" s="1"/>
  <c r="D508" i="3"/>
  <c r="C509" i="3"/>
  <c r="D509" i="3"/>
  <c r="C510" i="3"/>
  <c r="E510" i="3" s="1"/>
  <c r="D510" i="3"/>
  <c r="C511" i="3"/>
  <c r="D511" i="3"/>
  <c r="C512" i="3"/>
  <c r="D512" i="3"/>
  <c r="C513" i="3"/>
  <c r="D513" i="3"/>
  <c r="C514" i="3"/>
  <c r="D514" i="3"/>
  <c r="C515" i="3"/>
  <c r="D515" i="3"/>
  <c r="C516" i="3"/>
  <c r="E516" i="3" s="1"/>
  <c r="D516" i="3"/>
  <c r="C517" i="3"/>
  <c r="D517" i="3"/>
  <c r="C518" i="3"/>
  <c r="E518" i="3" s="1"/>
  <c r="D518" i="3"/>
  <c r="C519" i="3"/>
  <c r="D519" i="3"/>
  <c r="C520" i="3"/>
  <c r="D520" i="3"/>
  <c r="C521" i="3"/>
  <c r="D521" i="3"/>
  <c r="C522" i="3"/>
  <c r="D522" i="3"/>
  <c r="C523" i="3"/>
  <c r="D523" i="3"/>
  <c r="E523" i="3" s="1"/>
  <c r="C524" i="3"/>
  <c r="D524" i="3"/>
  <c r="C525" i="3"/>
  <c r="D525" i="3"/>
  <c r="C526" i="3"/>
  <c r="D526" i="3"/>
  <c r="C527" i="3"/>
  <c r="D527" i="3"/>
  <c r="E527" i="3" s="1"/>
  <c r="C528" i="3"/>
  <c r="E528" i="3" s="1"/>
  <c r="D528" i="3"/>
  <c r="C529" i="3"/>
  <c r="D529" i="3"/>
  <c r="C530" i="3"/>
  <c r="E530" i="3" s="1"/>
  <c r="D530" i="3"/>
  <c r="C531" i="3"/>
  <c r="D531" i="3"/>
  <c r="C532" i="3"/>
  <c r="D532" i="3"/>
  <c r="C533" i="3"/>
  <c r="D533" i="3"/>
  <c r="C534" i="3"/>
  <c r="D534" i="3"/>
  <c r="C535" i="3"/>
  <c r="D535" i="3"/>
  <c r="C536" i="3"/>
  <c r="D536" i="3"/>
  <c r="C537" i="3"/>
  <c r="D537" i="3"/>
  <c r="C538" i="3"/>
  <c r="E538" i="3" s="1"/>
  <c r="D538" i="3"/>
  <c r="C539" i="3"/>
  <c r="D539" i="3"/>
  <c r="C540" i="3"/>
  <c r="E540" i="3" s="1"/>
  <c r="D540" i="3"/>
  <c r="C541" i="3"/>
  <c r="D541" i="3"/>
  <c r="C542" i="3"/>
  <c r="E542" i="3" s="1"/>
  <c r="D542" i="3"/>
  <c r="C543" i="3"/>
  <c r="D543" i="3"/>
  <c r="C544" i="3"/>
  <c r="D544" i="3"/>
  <c r="C545" i="3"/>
  <c r="D545" i="3"/>
  <c r="C546" i="3"/>
  <c r="D546" i="3"/>
  <c r="C547" i="3"/>
  <c r="D547" i="3"/>
  <c r="E547" i="3" s="1"/>
  <c r="C548" i="3"/>
  <c r="D548" i="3"/>
  <c r="C549" i="3"/>
  <c r="D549" i="3"/>
  <c r="C550" i="3"/>
  <c r="D550" i="3"/>
  <c r="C551" i="3"/>
  <c r="D551" i="3"/>
  <c r="E551" i="3" s="1"/>
  <c r="C552" i="3"/>
  <c r="D552" i="3"/>
  <c r="C553" i="3"/>
  <c r="D553" i="3"/>
  <c r="C554" i="3"/>
  <c r="E554" i="3" s="1"/>
  <c r="D554" i="3"/>
  <c r="C555" i="3"/>
  <c r="E555" i="3" s="1"/>
  <c r="D555" i="3"/>
  <c r="C556" i="3"/>
  <c r="D556" i="3"/>
  <c r="E556" i="3" s="1"/>
  <c r="C557" i="3"/>
  <c r="E557" i="3" s="1"/>
  <c r="D557" i="3"/>
  <c r="C558" i="3"/>
  <c r="D558" i="3"/>
  <c r="C559" i="3"/>
  <c r="D559" i="3"/>
  <c r="C560" i="3"/>
  <c r="E560" i="3"/>
  <c r="D560" i="3"/>
  <c r="C561" i="3"/>
  <c r="D561" i="3"/>
  <c r="C562" i="3"/>
  <c r="E562" i="3" s="1"/>
  <c r="D562" i="3"/>
  <c r="C563" i="3"/>
  <c r="D563" i="3"/>
  <c r="C564" i="3"/>
  <c r="E564" i="3" s="1"/>
  <c r="D564" i="3"/>
  <c r="C565" i="3"/>
  <c r="D565" i="3"/>
  <c r="C566" i="3"/>
  <c r="E566" i="3" s="1"/>
  <c r="D566" i="3"/>
  <c r="C567" i="3"/>
  <c r="D567" i="3"/>
  <c r="C568" i="3"/>
  <c r="D568" i="3"/>
  <c r="C569" i="3"/>
  <c r="D569" i="3"/>
  <c r="C570" i="3"/>
  <c r="D570" i="3"/>
  <c r="C571" i="3"/>
  <c r="D571" i="3"/>
  <c r="E571" i="3" s="1"/>
  <c r="C572" i="3"/>
  <c r="D572" i="3"/>
  <c r="C573" i="3"/>
  <c r="D573" i="3"/>
  <c r="E573" i="3" s="1"/>
  <c r="C574" i="3"/>
  <c r="D574" i="3"/>
  <c r="C575" i="3"/>
  <c r="D575" i="3"/>
  <c r="C576" i="3"/>
  <c r="D576" i="3"/>
  <c r="C577" i="3"/>
  <c r="D577" i="3"/>
  <c r="E577" i="3" s="1"/>
  <c r="C578" i="3"/>
  <c r="D578" i="3"/>
  <c r="C579" i="3"/>
  <c r="D579" i="3"/>
  <c r="E579" i="3" s="1"/>
  <c r="C580" i="3"/>
  <c r="D580" i="3"/>
  <c r="C581" i="3"/>
  <c r="D581" i="3"/>
  <c r="E581" i="3" s="1"/>
  <c r="C582" i="3"/>
  <c r="E582" i="3" s="1"/>
  <c r="D582" i="3"/>
  <c r="C583" i="3"/>
  <c r="D583" i="3"/>
  <c r="C584" i="3"/>
  <c r="E584" i="3" s="1"/>
  <c r="D584" i="3"/>
  <c r="C585" i="3"/>
  <c r="D585" i="3"/>
  <c r="C586" i="3"/>
  <c r="D586" i="3"/>
  <c r="C587" i="3"/>
  <c r="E587" i="3" s="1"/>
  <c r="D587" i="3"/>
  <c r="C588" i="3"/>
  <c r="D588" i="3"/>
  <c r="C589" i="3"/>
  <c r="E589" i="3" s="1"/>
  <c r="D589" i="3"/>
  <c r="C590" i="3"/>
  <c r="D590" i="3"/>
  <c r="C591" i="3"/>
  <c r="E591" i="3" s="1"/>
  <c r="D591" i="3"/>
  <c r="C592" i="3"/>
  <c r="D592" i="3"/>
  <c r="C593" i="3"/>
  <c r="D593" i="3"/>
  <c r="C594" i="3"/>
  <c r="D594" i="3"/>
  <c r="C595" i="3"/>
  <c r="D595" i="3"/>
  <c r="C596" i="3"/>
  <c r="D596" i="3"/>
  <c r="E596" i="3" s="1"/>
  <c r="C597" i="3"/>
  <c r="D597" i="3"/>
  <c r="C598" i="3"/>
  <c r="D598" i="3"/>
  <c r="C599" i="3"/>
  <c r="E599" i="3" s="1"/>
  <c r="D599" i="3"/>
  <c r="C600" i="3"/>
  <c r="D600" i="3"/>
  <c r="C601" i="3"/>
  <c r="E601" i="3" s="1"/>
  <c r="D601" i="3"/>
  <c r="C602" i="3"/>
  <c r="D602" i="3"/>
  <c r="C603" i="3"/>
  <c r="D603" i="3"/>
  <c r="C604" i="3"/>
  <c r="D604" i="3"/>
  <c r="C605" i="3"/>
  <c r="E605" i="3" s="1"/>
  <c r="D605" i="3"/>
  <c r="C606" i="3"/>
  <c r="D606" i="3"/>
  <c r="C607" i="3"/>
  <c r="E607" i="3" s="1"/>
  <c r="D607" i="3"/>
  <c r="C608" i="3"/>
  <c r="D608" i="3"/>
  <c r="C609" i="3"/>
  <c r="D609" i="3"/>
  <c r="C610" i="3"/>
  <c r="D610" i="3"/>
  <c r="C611" i="3"/>
  <c r="D611" i="3"/>
  <c r="C612" i="3"/>
  <c r="D612" i="3"/>
  <c r="C613" i="3"/>
  <c r="D613" i="3"/>
  <c r="C614" i="3"/>
  <c r="D614" i="3"/>
  <c r="C615" i="3"/>
  <c r="D615" i="3"/>
  <c r="C616" i="3"/>
  <c r="D616" i="3"/>
  <c r="C617" i="3"/>
  <c r="D617" i="3"/>
  <c r="C618" i="3"/>
  <c r="D618" i="3"/>
  <c r="C619" i="3"/>
  <c r="D619" i="3"/>
  <c r="C620" i="3"/>
  <c r="D620" i="3"/>
  <c r="E620" i="3" s="1"/>
  <c r="C621" i="3"/>
  <c r="E621" i="3" s="1"/>
  <c r="D621" i="3"/>
  <c r="C622" i="3"/>
  <c r="D622" i="3"/>
  <c r="C623" i="3"/>
  <c r="D623" i="3"/>
  <c r="C624" i="3"/>
  <c r="D624" i="3"/>
  <c r="C625" i="3"/>
  <c r="D625" i="3"/>
  <c r="C626" i="3"/>
  <c r="D626" i="3"/>
  <c r="C627" i="3"/>
  <c r="D627" i="3"/>
  <c r="C628" i="3"/>
  <c r="D628" i="3"/>
  <c r="E628" i="3" s="1"/>
  <c r="C629" i="3"/>
  <c r="D629" i="3"/>
  <c r="C630" i="3"/>
  <c r="D630" i="3"/>
  <c r="E630" i="3" s="1"/>
  <c r="C631" i="3"/>
  <c r="E631" i="3" s="1"/>
  <c r="D631" i="3"/>
  <c r="C632" i="3"/>
  <c r="E632" i="3" s="1"/>
  <c r="D632" i="3"/>
  <c r="C633" i="3"/>
  <c r="D633" i="3"/>
  <c r="C634" i="3"/>
  <c r="D634" i="3"/>
  <c r="C635" i="3"/>
  <c r="D635" i="3"/>
  <c r="C636" i="3"/>
  <c r="E636" i="3" s="1"/>
  <c r="D636" i="3"/>
  <c r="C637" i="3"/>
  <c r="D637" i="3"/>
  <c r="C638" i="3"/>
  <c r="D638" i="3"/>
  <c r="C639" i="3"/>
  <c r="D639" i="3"/>
  <c r="C640" i="3"/>
  <c r="D640" i="3"/>
  <c r="C641" i="3"/>
  <c r="D641" i="3"/>
  <c r="C642" i="3"/>
  <c r="E642" i="3" s="1"/>
  <c r="D642" i="3"/>
  <c r="C643" i="3"/>
  <c r="D643" i="3"/>
  <c r="C644" i="3"/>
  <c r="E644" i="3" s="1"/>
  <c r="D644" i="3"/>
  <c r="C645" i="3"/>
  <c r="D645" i="3"/>
  <c r="C646" i="3"/>
  <c r="D646" i="3"/>
  <c r="C647" i="3"/>
  <c r="D647" i="3"/>
  <c r="C648" i="3"/>
  <c r="D648" i="3"/>
  <c r="C649" i="3"/>
  <c r="D649" i="3"/>
  <c r="C650" i="3"/>
  <c r="E650" i="3" s="1"/>
  <c r="D650" i="3"/>
  <c r="C651" i="3"/>
  <c r="D651" i="3"/>
  <c r="C652" i="3"/>
  <c r="D652" i="3"/>
  <c r="C653" i="3"/>
  <c r="D653" i="3"/>
  <c r="E653" i="3" s="1"/>
  <c r="C654" i="3"/>
  <c r="E654" i="3" s="1"/>
  <c r="D654" i="3"/>
  <c r="C655" i="3"/>
  <c r="D655" i="3"/>
  <c r="C656" i="3"/>
  <c r="D656" i="3"/>
  <c r="C657" i="3"/>
  <c r="D657" i="3"/>
  <c r="C658" i="3"/>
  <c r="D658" i="3"/>
  <c r="C659" i="3"/>
  <c r="D659" i="3"/>
  <c r="C660" i="3"/>
  <c r="E660" i="3" s="1"/>
  <c r="D660" i="3"/>
  <c r="C661" i="3"/>
  <c r="D661" i="3"/>
  <c r="C662" i="3"/>
  <c r="E662" i="3" s="1"/>
  <c r="D662" i="3"/>
  <c r="C663" i="3"/>
  <c r="D663" i="3"/>
  <c r="C664" i="3"/>
  <c r="D664" i="3"/>
  <c r="C665" i="3"/>
  <c r="D665" i="3"/>
  <c r="C666" i="3"/>
  <c r="E666" i="3" s="1"/>
  <c r="D666" i="3"/>
  <c r="C667" i="3"/>
  <c r="D667" i="3"/>
  <c r="C668" i="3"/>
  <c r="E668" i="3" s="1"/>
  <c r="D668" i="3"/>
  <c r="C669" i="3"/>
  <c r="D669" i="3"/>
  <c r="C670" i="3"/>
  <c r="D670" i="3"/>
  <c r="C671" i="3"/>
  <c r="D671" i="3"/>
  <c r="C672" i="3"/>
  <c r="E672" i="3" s="1"/>
  <c r="D672" i="3"/>
  <c r="C673" i="3"/>
  <c r="E673" i="3" s="1"/>
  <c r="D673" i="3"/>
  <c r="C674" i="3"/>
  <c r="D674" i="3"/>
  <c r="C675" i="3"/>
  <c r="D675" i="3"/>
  <c r="C676" i="3"/>
  <c r="D676" i="3"/>
  <c r="C677" i="3"/>
  <c r="D677" i="3"/>
  <c r="C678" i="3"/>
  <c r="D678" i="3"/>
  <c r="C679" i="3"/>
  <c r="D679" i="3"/>
  <c r="C680" i="3"/>
  <c r="D680" i="3"/>
  <c r="C681" i="3"/>
  <c r="D681" i="3"/>
  <c r="C682" i="3"/>
  <c r="D682" i="3"/>
  <c r="C683" i="3"/>
  <c r="D683" i="3"/>
  <c r="C684" i="3"/>
  <c r="D684" i="3"/>
  <c r="E684" i="3" s="1"/>
  <c r="C685" i="3"/>
  <c r="E685" i="3" s="1"/>
  <c r="D685" i="3"/>
  <c r="C686" i="3"/>
  <c r="D686" i="3"/>
  <c r="C687" i="3"/>
  <c r="E687" i="3" s="1"/>
  <c r="D687" i="3"/>
  <c r="C688" i="3"/>
  <c r="D688" i="3"/>
  <c r="C689" i="3"/>
  <c r="D689" i="3"/>
  <c r="C690" i="3"/>
  <c r="D690" i="3"/>
  <c r="C691" i="3"/>
  <c r="D691" i="3"/>
  <c r="C692" i="3"/>
  <c r="D692" i="3"/>
  <c r="C693" i="3"/>
  <c r="D693" i="3"/>
  <c r="C694" i="3"/>
  <c r="D694" i="3"/>
  <c r="C695" i="3"/>
  <c r="D695" i="3"/>
  <c r="C696" i="3"/>
  <c r="D696" i="3"/>
  <c r="C697" i="3"/>
  <c r="D697" i="3"/>
  <c r="C698" i="3"/>
  <c r="E698" i="3"/>
  <c r="D698" i="3"/>
  <c r="C699" i="3"/>
  <c r="D699" i="3"/>
  <c r="C700" i="3"/>
  <c r="E700" i="3" s="1"/>
  <c r="D700" i="3"/>
  <c r="C701" i="3"/>
  <c r="D701" i="3"/>
  <c r="C702" i="3"/>
  <c r="E702" i="3" s="1"/>
  <c r="D702" i="3"/>
  <c r="C703" i="3"/>
  <c r="D703" i="3"/>
  <c r="C704" i="3"/>
  <c r="D704" i="3"/>
  <c r="C705" i="3"/>
  <c r="D705" i="3"/>
  <c r="C706" i="3"/>
  <c r="D706" i="3"/>
  <c r="C707" i="3"/>
  <c r="D707" i="3"/>
  <c r="E707" i="3" s="1"/>
  <c r="C708" i="3"/>
  <c r="D708" i="3"/>
  <c r="C709" i="3"/>
  <c r="D709" i="3"/>
  <c r="C710" i="3"/>
  <c r="E710" i="3" s="1"/>
  <c r="D710" i="3"/>
  <c r="C711" i="3"/>
  <c r="D711" i="3"/>
  <c r="C712" i="3"/>
  <c r="E712" i="3" s="1"/>
  <c r="D712" i="3"/>
  <c r="C713" i="3"/>
  <c r="D713" i="3"/>
  <c r="E713" i="3" s="1"/>
  <c r="C714" i="3"/>
  <c r="D714" i="3"/>
  <c r="C715" i="3"/>
  <c r="D715" i="3"/>
  <c r="E715" i="3" s="1"/>
  <c r="C716" i="3"/>
  <c r="D716" i="3"/>
  <c r="C717" i="3"/>
  <c r="D717" i="3"/>
  <c r="C718" i="3"/>
  <c r="D718" i="3"/>
  <c r="C719" i="3"/>
  <c r="D719" i="3"/>
  <c r="C720" i="3"/>
  <c r="D720" i="3"/>
  <c r="C721" i="3"/>
  <c r="D721" i="3"/>
  <c r="C722" i="3"/>
  <c r="D722" i="3"/>
  <c r="C723" i="3"/>
  <c r="D723" i="3"/>
  <c r="C724" i="3"/>
  <c r="D724" i="3"/>
  <c r="C725" i="3"/>
  <c r="D725" i="3"/>
  <c r="E725" i="3" s="1"/>
  <c r="C726" i="3"/>
  <c r="D726" i="3"/>
  <c r="C727" i="3"/>
  <c r="D727" i="3"/>
  <c r="C728" i="3"/>
  <c r="D728" i="3"/>
  <c r="C729" i="3"/>
  <c r="E729" i="3"/>
  <c r="D729" i="3"/>
  <c r="C730" i="3"/>
  <c r="D730" i="3"/>
  <c r="C731" i="3"/>
  <c r="D731" i="3"/>
  <c r="C732" i="3"/>
  <c r="D732" i="3"/>
  <c r="C733" i="3"/>
  <c r="D733" i="3"/>
  <c r="C734" i="3"/>
  <c r="D734" i="3"/>
  <c r="E734" i="3" s="1"/>
  <c r="C735" i="3"/>
  <c r="E735" i="3" s="1"/>
  <c r="D735" i="3"/>
  <c r="C736" i="3"/>
  <c r="D736" i="3"/>
  <c r="C737" i="3"/>
  <c r="E737" i="3" s="1"/>
  <c r="D737" i="3"/>
  <c r="C738" i="3"/>
  <c r="D738" i="3"/>
  <c r="C739" i="3"/>
  <c r="E739" i="3" s="1"/>
  <c r="D739" i="3"/>
  <c r="C740" i="3"/>
  <c r="D740" i="3"/>
  <c r="C741" i="3"/>
  <c r="D741" i="3"/>
  <c r="C742" i="3"/>
  <c r="D742" i="3"/>
  <c r="C743" i="3"/>
  <c r="D743" i="3"/>
  <c r="C744" i="3"/>
  <c r="D744" i="3"/>
  <c r="C745" i="3"/>
  <c r="D745" i="3"/>
  <c r="C746" i="3"/>
  <c r="E746" i="3"/>
  <c r="D746" i="3"/>
  <c r="D2" i="3"/>
  <c r="C2" i="3"/>
  <c r="A24" i="2"/>
  <c r="A22" i="2"/>
  <c r="A23" i="2"/>
  <c r="A21" i="2"/>
  <c r="E142" i="3"/>
  <c r="E124" i="3"/>
  <c r="E96" i="3"/>
  <c r="E80" i="3"/>
  <c r="E76" i="3"/>
  <c r="E70" i="3"/>
  <c r="E60" i="3"/>
  <c r="E54" i="3"/>
  <c r="E44" i="3"/>
  <c r="E30" i="3"/>
  <c r="E772" i="3"/>
  <c r="E671" i="3"/>
  <c r="E606" i="3"/>
  <c r="E583" i="3"/>
  <c r="E526" i="3"/>
  <c r="E445" i="3"/>
  <c r="E390" i="3"/>
  <c r="E357" i="3"/>
  <c r="E330" i="3"/>
  <c r="E304" i="3"/>
  <c r="E274" i="3"/>
  <c r="E262" i="3"/>
  <c r="E131" i="3"/>
  <c r="E68" i="3"/>
  <c r="E118" i="3"/>
  <c r="E761" i="3"/>
  <c r="E578" i="3"/>
  <c r="E525" i="3"/>
  <c r="E408" i="3"/>
  <c r="E389" i="3"/>
  <c r="E341" i="3"/>
  <c r="E703" i="3"/>
  <c r="E655" i="3"/>
  <c r="E714" i="3"/>
  <c r="E627" i="3"/>
  <c r="E597" i="3"/>
  <c r="E532" i="3"/>
  <c r="E496" i="3"/>
  <c r="E485" i="3"/>
  <c r="E415" i="3"/>
  <c r="E352" i="3"/>
  <c r="E314" i="3"/>
  <c r="E291" i="3"/>
  <c r="E232" i="3"/>
  <c r="E175" i="3"/>
  <c r="E145" i="3"/>
  <c r="E43" i="3"/>
  <c r="E766" i="3"/>
  <c r="E197" i="3"/>
  <c r="E182" i="3"/>
  <c r="E94" i="3"/>
  <c r="E10" i="3"/>
  <c r="E762" i="3"/>
  <c r="E717" i="3"/>
  <c r="E646" i="3"/>
  <c r="E634" i="3"/>
  <c r="E491" i="3"/>
  <c r="E469" i="3"/>
  <c r="E410" i="3"/>
  <c r="E387" i="3"/>
  <c r="E347" i="3"/>
  <c r="E275" i="3"/>
  <c r="E256" i="3"/>
  <c r="E216" i="3"/>
  <c r="E178" i="3"/>
  <c r="E152" i="3"/>
  <c r="E128" i="3"/>
  <c r="E109" i="3"/>
  <c r="E97" i="3"/>
  <c r="E85" i="3"/>
  <c r="E42" i="3"/>
  <c r="E27" i="3"/>
  <c r="E603" i="3"/>
  <c r="E572" i="3"/>
  <c r="E494" i="3"/>
  <c r="E339" i="3"/>
  <c r="E219" i="3"/>
  <c r="E147" i="3"/>
  <c r="E5" i="3"/>
  <c r="E769" i="3"/>
  <c r="E648" i="3"/>
  <c r="E476" i="3"/>
  <c r="E447" i="3"/>
  <c r="E338" i="3"/>
  <c r="E205" i="3"/>
  <c r="E35" i="3"/>
  <c r="E749" i="3"/>
  <c r="E624" i="3"/>
  <c r="E743" i="3"/>
  <c r="E593" i="3"/>
  <c r="E565" i="3"/>
  <c r="E461" i="3"/>
  <c r="E284" i="3"/>
  <c r="E269" i="3"/>
  <c r="E230" i="3"/>
  <c r="E719" i="3"/>
  <c r="E661" i="3"/>
  <c r="E613" i="3"/>
  <c r="E534" i="3"/>
  <c r="E520" i="3"/>
  <c r="E412" i="3"/>
  <c r="E333" i="3"/>
  <c r="E208" i="3"/>
  <c r="E165" i="3"/>
  <c r="E121" i="3"/>
  <c r="E34" i="3"/>
  <c r="E720" i="3"/>
  <c r="E617" i="3"/>
  <c r="E545" i="3"/>
  <c r="E664" i="3"/>
  <c r="E639" i="3"/>
  <c r="E609" i="3"/>
  <c r="E567" i="3"/>
  <c r="E537" i="3"/>
  <c r="E495" i="3"/>
  <c r="E332" i="3"/>
  <c r="E279" i="3"/>
  <c r="E192" i="3"/>
  <c r="E150" i="3"/>
  <c r="E67" i="3"/>
  <c r="E93" i="3"/>
  <c r="E8" i="3"/>
  <c r="E524" i="3"/>
  <c r="E741" i="3"/>
  <c r="E680" i="3"/>
  <c r="E656" i="3"/>
  <c r="E611" i="3"/>
  <c r="E553" i="3"/>
  <c r="E536" i="3"/>
  <c r="E511" i="3"/>
  <c r="E448" i="3"/>
  <c r="E367" i="3"/>
  <c r="E299" i="3"/>
  <c r="E289" i="3"/>
  <c r="E259" i="3"/>
  <c r="E696" i="3"/>
  <c r="E669" i="3"/>
  <c r="E615" i="3"/>
  <c r="E585" i="3"/>
  <c r="E568" i="3"/>
  <c r="E507" i="3"/>
  <c r="E487" i="3"/>
  <c r="E457" i="3"/>
  <c r="E413" i="3"/>
  <c r="E379" i="3"/>
  <c r="E359" i="3"/>
  <c r="E312" i="3"/>
  <c r="E251" i="3"/>
  <c r="E231" i="3"/>
  <c r="E201" i="3"/>
  <c r="E157" i="3"/>
  <c r="E88" i="3"/>
  <c r="E26" i="3"/>
  <c r="E759" i="3"/>
  <c r="E771" i="3"/>
  <c r="E503" i="3"/>
  <c r="E456" i="3"/>
  <c r="E395" i="3"/>
  <c r="E375" i="3"/>
  <c r="E345" i="3"/>
  <c r="E328" i="3"/>
  <c r="E301" i="3"/>
  <c r="E267" i="3"/>
  <c r="E247" i="3"/>
  <c r="E217" i="3"/>
  <c r="E200" i="3"/>
  <c r="E173" i="3"/>
  <c r="E120" i="3"/>
  <c r="E91" i="3"/>
  <c r="E62" i="3"/>
  <c r="E36" i="3"/>
  <c r="E25" i="3"/>
  <c r="E765" i="3"/>
  <c r="E773" i="3"/>
  <c r="E307" i="3"/>
  <c r="E179" i="3"/>
  <c r="E21" i="3"/>
  <c r="E770" i="3"/>
  <c r="E768" i="3"/>
  <c r="E641" i="3"/>
  <c r="E513" i="3"/>
  <c r="E385" i="3"/>
  <c r="E569" i="3"/>
  <c r="E505" i="3"/>
  <c r="E377" i="3"/>
  <c r="E249" i="3"/>
  <c r="E625" i="3"/>
  <c r="E561" i="3"/>
  <c r="E433" i="3"/>
  <c r="E369" i="3"/>
  <c r="E305" i="3"/>
  <c r="AB26" i="7" l="1"/>
  <c r="K26" i="7" s="1"/>
  <c r="AB22" i="7"/>
  <c r="K22" i="7" s="1"/>
  <c r="O16" i="7"/>
  <c r="K58" i="7"/>
  <c r="O30" i="7"/>
  <c r="O29" i="7"/>
  <c r="O23" i="7"/>
  <c r="O28" i="7"/>
  <c r="O27" i="7"/>
  <c r="O20" i="7"/>
  <c r="O26" i="7"/>
  <c r="O21" i="7"/>
  <c r="O25" i="7"/>
  <c r="O24" i="7"/>
  <c r="O22" i="7"/>
  <c r="O19" i="7"/>
  <c r="O18" i="7"/>
  <c r="O17" i="7"/>
  <c r="O15" i="7"/>
  <c r="E733" i="3"/>
  <c r="E731" i="3"/>
  <c r="E683" i="3"/>
  <c r="E652" i="3"/>
  <c r="E595" i="3"/>
  <c r="E574" i="3"/>
  <c r="E489" i="3"/>
  <c r="E473" i="3"/>
  <c r="E450" i="3"/>
  <c r="E423" i="3"/>
  <c r="E398" i="3"/>
  <c r="E396" i="3"/>
  <c r="E371" i="3"/>
  <c r="E365" i="3"/>
  <c r="E344" i="3"/>
  <c r="E342" i="3"/>
  <c r="E336" i="3"/>
  <c r="E213" i="3"/>
  <c r="E198" i="3"/>
  <c r="E196" i="3"/>
  <c r="E190" i="3"/>
  <c r="E186" i="3"/>
  <c r="E184" i="3"/>
  <c r="E169" i="3"/>
  <c r="E167" i="3"/>
  <c r="E163" i="3"/>
  <c r="E161" i="3"/>
  <c r="E132" i="3"/>
  <c r="E107" i="3"/>
  <c r="E101" i="3"/>
  <c r="E95" i="3"/>
  <c r="E89" i="3"/>
  <c r="E87" i="3"/>
  <c r="E83" i="3"/>
  <c r="E52" i="3"/>
  <c r="E50" i="3"/>
  <c r="E767" i="3"/>
  <c r="E789" i="3"/>
  <c r="E382" i="3"/>
  <c r="E380" i="3"/>
  <c r="E355" i="3"/>
  <c r="E326" i="3"/>
  <c r="E324" i="3"/>
  <c r="E322" i="3"/>
  <c r="E320" i="3"/>
  <c r="E297" i="3"/>
  <c r="E295" i="3"/>
  <c r="E293" i="3"/>
  <c r="E272" i="3"/>
  <c r="E270" i="3"/>
  <c r="E224" i="3"/>
  <c r="E114" i="3"/>
  <c r="E112" i="3"/>
  <c r="E61" i="3"/>
  <c r="E59" i="3"/>
  <c r="E47" i="3"/>
  <c r="E19" i="3"/>
  <c r="E9" i="3"/>
  <c r="E788" i="3"/>
  <c r="E792" i="3"/>
  <c r="E742" i="3"/>
  <c r="E738" i="3"/>
  <c r="E736" i="3"/>
  <c r="E711" i="3"/>
  <c r="E690" i="3"/>
  <c r="E686" i="3"/>
  <c r="E665" i="3"/>
  <c r="E663" i="3"/>
  <c r="E659" i="3"/>
  <c r="E657" i="3"/>
  <c r="E614" i="3"/>
  <c r="E610" i="3"/>
  <c r="E608" i="3"/>
  <c r="E604" i="3"/>
  <c r="E602" i="3"/>
  <c r="E600" i="3"/>
  <c r="E558" i="3"/>
  <c r="E543" i="3"/>
  <c r="E541" i="3"/>
  <c r="E539" i="3"/>
  <c r="E535" i="3"/>
  <c r="E533" i="3"/>
  <c r="E531" i="3"/>
  <c r="E529" i="3"/>
  <c r="E498" i="3"/>
  <c r="E492" i="3"/>
  <c r="E451" i="3"/>
  <c r="E449" i="3"/>
  <c r="E432" i="3"/>
  <c r="E428" i="3"/>
  <c r="E426" i="3"/>
  <c r="E424" i="3"/>
  <c r="E407" i="3"/>
  <c r="E405" i="3"/>
  <c r="E393" i="3"/>
  <c r="E391" i="3"/>
  <c r="E372" i="3"/>
  <c r="E370" i="3"/>
  <c r="E368" i="3"/>
  <c r="E366" i="3"/>
  <c r="E343" i="3"/>
  <c r="E337" i="3"/>
  <c r="E316" i="3"/>
  <c r="E308" i="3"/>
  <c r="E239" i="3"/>
  <c r="E235" i="3"/>
  <c r="E170" i="3"/>
  <c r="E168" i="3"/>
  <c r="E166" i="3"/>
  <c r="E164" i="3"/>
  <c r="E160" i="3"/>
  <c r="E133" i="3"/>
  <c r="E784" i="3"/>
  <c r="E2" i="3"/>
  <c r="E730" i="3"/>
  <c r="E716" i="3"/>
  <c r="E699" i="3"/>
  <c r="E697" i="3"/>
  <c r="E678" i="3"/>
  <c r="E676" i="3"/>
  <c r="E649" i="3"/>
  <c r="E647" i="3"/>
  <c r="E645" i="3"/>
  <c r="E635" i="3"/>
  <c r="E633" i="3"/>
  <c r="E629" i="3"/>
  <c r="E590" i="3"/>
  <c r="E588" i="3"/>
  <c r="E586" i="3"/>
  <c r="E563" i="3"/>
  <c r="E559" i="3"/>
  <c r="E552" i="3"/>
  <c r="E548" i="3"/>
  <c r="E517" i="3"/>
  <c r="E501" i="3"/>
  <c r="E480" i="3"/>
  <c r="E460" i="3"/>
  <c r="E454" i="3"/>
  <c r="E437" i="3"/>
  <c r="E346" i="3"/>
  <c r="E300" i="3"/>
  <c r="E298" i="3"/>
  <c r="E296" i="3"/>
  <c r="E294" i="3"/>
  <c r="E292" i="3"/>
  <c r="E288" i="3"/>
  <c r="E271" i="3"/>
  <c r="E252" i="3"/>
  <c r="E250" i="3"/>
  <c r="E248" i="3"/>
  <c r="E229" i="3"/>
  <c r="E227" i="3"/>
  <c r="E206" i="3"/>
  <c r="E204" i="3"/>
  <c r="E148" i="3"/>
  <c r="E146" i="3"/>
  <c r="E140" i="3"/>
  <c r="E117" i="3"/>
  <c r="E84" i="3"/>
  <c r="E40" i="3"/>
  <c r="E38" i="3"/>
  <c r="E775" i="3"/>
  <c r="E795" i="3"/>
  <c r="E745" i="3"/>
  <c r="E732" i="3"/>
  <c r="E727" i="3"/>
  <c r="E723" i="3"/>
  <c r="E721" i="3"/>
  <c r="E708" i="3"/>
  <c r="E706" i="3"/>
  <c r="E704" i="3"/>
  <c r="E695" i="3"/>
  <c r="E693" i="3"/>
  <c r="E691" i="3"/>
  <c r="E689" i="3"/>
  <c r="E682" i="3"/>
  <c r="E674" i="3"/>
  <c r="E667" i="3"/>
  <c r="E640" i="3"/>
  <c r="E638" i="3"/>
  <c r="E623" i="3"/>
  <c r="E618" i="3"/>
  <c r="E616" i="3"/>
  <c r="E612" i="3"/>
  <c r="E598" i="3"/>
  <c r="E594" i="3"/>
  <c r="E592" i="3"/>
  <c r="E580" i="3"/>
  <c r="E576" i="3"/>
  <c r="E570" i="3"/>
  <c r="E549" i="3"/>
  <c r="E522" i="3"/>
  <c r="E514" i="3"/>
  <c r="E512" i="3"/>
  <c r="E509" i="3"/>
  <c r="E500" i="3"/>
  <c r="E483" i="3"/>
  <c r="E481" i="3"/>
  <c r="E479" i="3"/>
  <c r="E470" i="3"/>
  <c r="E468" i="3"/>
  <c r="E466" i="3"/>
  <c r="E464" i="3"/>
  <c r="E462" i="3"/>
  <c r="E453" i="3"/>
  <c r="E444" i="3"/>
  <c r="E440" i="3"/>
  <c r="E435" i="3"/>
  <c r="E431" i="3"/>
  <c r="E419" i="3"/>
  <c r="E414" i="3"/>
  <c r="E404" i="3"/>
  <c r="E401" i="3"/>
  <c r="E399" i="3"/>
  <c r="E397" i="3"/>
  <c r="E386" i="3"/>
  <c r="E384" i="3"/>
  <c r="E373" i="3"/>
  <c r="E360" i="3"/>
  <c r="E353" i="3"/>
  <c r="E351" i="3"/>
  <c r="E349" i="3"/>
  <c r="E335" i="3"/>
  <c r="E331" i="3"/>
  <c r="E329" i="3"/>
  <c r="E310" i="3"/>
  <c r="E286" i="3"/>
  <c r="E273" i="3"/>
  <c r="E266" i="3"/>
  <c r="E264" i="3"/>
  <c r="E260" i="3"/>
  <c r="E258" i="3"/>
  <c r="E253" i="3"/>
  <c r="E244" i="3"/>
  <c r="E233" i="3"/>
  <c r="E220" i="3"/>
  <c r="E218" i="3"/>
  <c r="E211" i="3"/>
  <c r="E209" i="3"/>
  <c r="E194" i="3"/>
  <c r="E181" i="3"/>
  <c r="E177" i="3"/>
  <c r="E172" i="3"/>
  <c r="E159" i="3"/>
  <c r="E155" i="3"/>
  <c r="E153" i="3"/>
  <c r="E151" i="3"/>
  <c r="E149" i="3"/>
  <c r="E144" i="3"/>
  <c r="E137" i="3"/>
  <c r="E135" i="3"/>
  <c r="E111" i="3"/>
  <c r="E105" i="3"/>
  <c r="E103" i="3"/>
  <c r="E78" i="3"/>
  <c r="E73" i="3"/>
  <c r="E65" i="3"/>
  <c r="E63" i="3"/>
  <c r="E17" i="3"/>
  <c r="E15" i="3"/>
  <c r="E13" i="3"/>
  <c r="E787" i="3"/>
  <c r="E57" i="3"/>
  <c r="E55" i="3"/>
  <c r="E53" i="3"/>
  <c r="E51" i="3"/>
  <c r="E32" i="3"/>
  <c r="E28" i="3"/>
  <c r="E24" i="3"/>
  <c r="E22" i="3"/>
  <c r="E748" i="3"/>
  <c r="E751" i="3"/>
  <c r="E754" i="3"/>
  <c r="E744" i="3"/>
  <c r="E740" i="3"/>
  <c r="E728" i="3"/>
  <c r="E726" i="3"/>
  <c r="E724" i="3"/>
  <c r="E722" i="3"/>
  <c r="E718" i="3"/>
  <c r="E709" i="3"/>
  <c r="E705" i="3"/>
  <c r="E701" i="3"/>
  <c r="E694" i="3"/>
  <c r="E692" i="3"/>
  <c r="E688" i="3"/>
  <c r="E681" i="3"/>
  <c r="E679" i="3"/>
  <c r="E677" i="3"/>
  <c r="E675" i="3"/>
  <c r="E670" i="3"/>
  <c r="E658" i="3"/>
  <c r="E651" i="3"/>
  <c r="E643" i="3"/>
  <c r="E637" i="3"/>
  <c r="E626" i="3"/>
  <c r="E622" i="3"/>
  <c r="E619" i="3"/>
  <c r="E575" i="3"/>
  <c r="E550" i="3"/>
  <c r="E546" i="3"/>
  <c r="E544" i="3"/>
  <c r="E521" i="3"/>
  <c r="E519" i="3"/>
  <c r="E515" i="3"/>
  <c r="E499" i="3"/>
  <c r="E497" i="3"/>
  <c r="E488" i="3"/>
  <c r="E486" i="3"/>
  <c r="E484" i="3"/>
  <c r="E477" i="3"/>
  <c r="E475" i="3"/>
  <c r="E471" i="3"/>
  <c r="E467" i="3"/>
  <c r="E465" i="3"/>
  <c r="E443" i="3"/>
  <c r="E441" i="3"/>
  <c r="E439" i="3"/>
  <c r="E434" i="3"/>
  <c r="E429" i="3"/>
  <c r="E422" i="3"/>
  <c r="E418" i="3"/>
  <c r="E411" i="3"/>
  <c r="E409" i="3"/>
  <c r="E402" i="3"/>
  <c r="E400" i="3"/>
  <c r="E394" i="3"/>
  <c r="E392" i="3"/>
  <c r="E383" i="3"/>
  <c r="E381" i="3"/>
  <c r="E374" i="3"/>
  <c r="E363" i="3"/>
  <c r="E361" i="3"/>
  <c r="E348" i="3"/>
  <c r="E317" i="3"/>
  <c r="E315" i="3"/>
  <c r="E313" i="3"/>
  <c r="E311" i="3"/>
  <c r="E309" i="3"/>
  <c r="E302" i="3"/>
  <c r="E285" i="3"/>
  <c r="E283" i="3"/>
  <c r="E281" i="3"/>
  <c r="E276" i="3"/>
  <c r="E265" i="3"/>
  <c r="E261" i="3"/>
  <c r="E257" i="3"/>
  <c r="E243" i="3"/>
  <c r="E241" i="3"/>
  <c r="E237" i="3"/>
  <c r="E223" i="3"/>
  <c r="E221" i="3"/>
  <c r="E212" i="3"/>
  <c r="E210" i="3"/>
  <c r="E199" i="3"/>
  <c r="E193" i="3"/>
  <c r="E191" i="3"/>
  <c r="E171" i="3"/>
  <c r="E158" i="3"/>
  <c r="E156" i="3"/>
  <c r="E136" i="3"/>
  <c r="E129" i="3"/>
  <c r="E127" i="3"/>
  <c r="E125" i="3"/>
  <c r="E123" i="3"/>
  <c r="E119" i="3"/>
  <c r="E110" i="3"/>
  <c r="E108" i="3"/>
  <c r="E106" i="3"/>
  <c r="E104" i="3"/>
  <c r="E81" i="3"/>
  <c r="E72" i="3"/>
  <c r="E64" i="3"/>
  <c r="E58" i="3"/>
  <c r="E45" i="3"/>
  <c r="E39" i="3"/>
  <c r="E37" i="3"/>
  <c r="E23" i="3"/>
  <c r="E18" i="3"/>
  <c r="E16" i="3"/>
  <c r="E7" i="3"/>
  <c r="E755" i="3"/>
  <c r="E760" i="3"/>
  <c r="E778" i="3"/>
  <c r="E781" i="3"/>
  <c r="E793" i="3"/>
  <c r="E763" i="3"/>
  <c r="B21" i="2"/>
  <c r="AE14" i="7"/>
  <c r="AB32" i="7"/>
  <c r="AB35" i="7"/>
  <c r="AB38" i="7"/>
  <c r="S38" i="7" s="1"/>
  <c r="AB40" i="7"/>
  <c r="S40" i="7" s="1"/>
  <c r="AB42" i="7"/>
  <c r="AB45" i="7"/>
  <c r="S45" i="7" s="1"/>
  <c r="AB55" i="7"/>
  <c r="S55" i="7" s="1"/>
  <c r="V55" i="7" s="1"/>
  <c r="AB59" i="7"/>
  <c r="S59" i="7" s="1"/>
  <c r="V59" i="7" s="1"/>
  <c r="AB63" i="7"/>
  <c r="S63" i="7" s="1"/>
  <c r="V63" i="7" s="1"/>
  <c r="AB71" i="7"/>
  <c r="S71" i="7" s="1"/>
  <c r="V71" i="7" s="1"/>
  <c r="AB78" i="7"/>
  <c r="S78" i="7" s="1"/>
  <c r="V78" i="7" s="1"/>
  <c r="AB80" i="7"/>
  <c r="S80" i="7" s="1"/>
  <c r="V80" i="7" s="1"/>
  <c r="AB84" i="7"/>
  <c r="S84" i="7" s="1"/>
  <c r="V84" i="7" s="1"/>
  <c r="AB90" i="7"/>
  <c r="S90" i="7" s="1"/>
  <c r="V90" i="7" s="1"/>
  <c r="AB93" i="7"/>
  <c r="S93" i="7" s="1"/>
  <c r="V93" i="7" s="1"/>
  <c r="AB95" i="7"/>
  <c r="S95" i="7" s="1"/>
  <c r="V95" i="7" s="1"/>
  <c r="AB100" i="7"/>
  <c r="S100" i="7" s="1"/>
  <c r="V100" i="7" s="1"/>
  <c r="AB105" i="7"/>
  <c r="S105" i="7" s="1"/>
  <c r="AB114" i="7"/>
  <c r="S114" i="7" s="1"/>
  <c r="AB121" i="7"/>
  <c r="S121" i="7" s="1"/>
  <c r="V121" i="7" s="1"/>
  <c r="AB131" i="7"/>
  <c r="S131" i="7" s="1"/>
  <c r="AB133" i="7"/>
  <c r="S133" i="7" s="1"/>
  <c r="AB135" i="7"/>
  <c r="S135" i="7" s="1"/>
  <c r="V135" i="7" s="1"/>
  <c r="AB142" i="7"/>
  <c r="AB144" i="7"/>
  <c r="S144" i="7" s="1"/>
  <c r="AB147" i="7"/>
  <c r="S147" i="7" s="1"/>
  <c r="V147" i="7" s="1"/>
  <c r="AB152" i="7"/>
  <c r="AB154" i="7"/>
  <c r="S154" i="7" s="1"/>
  <c r="AB157" i="7"/>
  <c r="AB159" i="7"/>
  <c r="AB163" i="7"/>
  <c r="S163" i="7" s="1"/>
  <c r="AB165" i="7"/>
  <c r="S165" i="7" s="1"/>
  <c r="AB175" i="7"/>
  <c r="S175" i="7" s="1"/>
  <c r="AB179" i="7"/>
  <c r="S179" i="7" s="1"/>
  <c r="V179" i="7" s="1"/>
  <c r="AB184" i="7"/>
  <c r="S184" i="7" s="1"/>
  <c r="AB190" i="7"/>
  <c r="AB198" i="7"/>
  <c r="S198" i="7" s="1"/>
  <c r="V198" i="7" s="1"/>
  <c r="AB212" i="7"/>
  <c r="S212" i="7" s="1"/>
  <c r="V212" i="7" s="1"/>
  <c r="AB215" i="7"/>
  <c r="S215" i="7" s="1"/>
  <c r="AB221" i="7"/>
  <c r="S221" i="7" s="1"/>
  <c r="AB226" i="7"/>
  <c r="S226" i="7" s="1"/>
  <c r="V226" i="7" s="1"/>
  <c r="AB231" i="7"/>
  <c r="S231" i="7" s="1"/>
  <c r="AB234" i="7"/>
  <c r="S234" i="7" s="1"/>
  <c r="V234" i="7" s="1"/>
  <c r="AB236" i="7"/>
  <c r="S236" i="7" s="1"/>
  <c r="V236" i="7" s="1"/>
  <c r="AB241" i="7"/>
  <c r="S241" i="7" s="1"/>
  <c r="V241" i="7" s="1"/>
  <c r="AB244" i="7"/>
  <c r="S244" i="7" s="1"/>
  <c r="AB247" i="7"/>
  <c r="S247" i="7" s="1"/>
  <c r="AB249" i="7"/>
  <c r="S249" i="7" s="1"/>
  <c r="AB251" i="7"/>
  <c r="S251" i="7" s="1"/>
  <c r="V251" i="7" s="1"/>
  <c r="AB253" i="7"/>
  <c r="S253" i="7" s="1"/>
  <c r="AB265" i="7"/>
  <c r="AB268" i="7"/>
  <c r="S268" i="7" s="1"/>
  <c r="AB272" i="7"/>
  <c r="S272" i="7" s="1"/>
  <c r="V272" i="7" s="1"/>
  <c r="AB274" i="7"/>
  <c r="AB276" i="7"/>
  <c r="S276" i="7" s="1"/>
  <c r="AB285" i="7"/>
  <c r="S285" i="7" s="1"/>
  <c r="V285" i="7" s="1"/>
  <c r="AB287" i="7"/>
  <c r="S287" i="7" s="1"/>
  <c r="AB289" i="7"/>
  <c r="S289" i="7" s="1"/>
  <c r="V289" i="7" s="1"/>
  <c r="AB292" i="7"/>
  <c r="AB301" i="7"/>
  <c r="S301" i="7" s="1"/>
  <c r="V301" i="7" s="1"/>
  <c r="AB305" i="7"/>
  <c r="S305" i="7" s="1"/>
  <c r="V305" i="7" s="1"/>
  <c r="AB307" i="7"/>
  <c r="S307" i="7" s="1"/>
  <c r="V307" i="7" s="1"/>
  <c r="AB310" i="7"/>
  <c r="S310" i="7" s="1"/>
  <c r="AB312" i="7"/>
  <c r="S312" i="7" s="1"/>
  <c r="AB314" i="7"/>
  <c r="S314" i="7" s="1"/>
  <c r="V314" i="7" s="1"/>
  <c r="AB316" i="7"/>
  <c r="S316" i="7" s="1"/>
  <c r="V316" i="7" s="1"/>
  <c r="AB319" i="7"/>
  <c r="S319" i="7" s="1"/>
  <c r="AB323" i="7"/>
  <c r="S323" i="7" s="1"/>
  <c r="V323" i="7" s="1"/>
  <c r="AB325" i="7"/>
  <c r="S325" i="7" s="1"/>
  <c r="V325" i="7" s="1"/>
  <c r="AB333" i="7"/>
  <c r="S333" i="7" s="1"/>
  <c r="AB339" i="7"/>
  <c r="S339" i="7" s="1"/>
  <c r="V339" i="7" s="1"/>
  <c r="AB343" i="7"/>
  <c r="AB345" i="7"/>
  <c r="AB347" i="7"/>
  <c r="S347" i="7" s="1"/>
  <c r="V347" i="7" s="1"/>
  <c r="AB349" i="7"/>
  <c r="S349" i="7" s="1"/>
  <c r="V349" i="7" s="1"/>
  <c r="AB352" i="7"/>
  <c r="S352" i="7" s="1"/>
  <c r="AB354" i="7"/>
  <c r="S354" i="7" s="1"/>
  <c r="AB358" i="7"/>
  <c r="S358" i="7" s="1"/>
  <c r="V358" i="7" s="1"/>
  <c r="AB363" i="7"/>
  <c r="S363" i="7" s="1"/>
  <c r="V363" i="7" s="1"/>
  <c r="AB367" i="7"/>
  <c r="S367" i="7" s="1"/>
  <c r="AB369" i="7"/>
  <c r="S369" i="7" s="1"/>
  <c r="AB372" i="7"/>
  <c r="S372" i="7" s="1"/>
  <c r="V372" i="7" s="1"/>
  <c r="AB374" i="7"/>
  <c r="S374" i="7" s="1"/>
  <c r="AB376" i="7"/>
  <c r="S376" i="7" s="1"/>
  <c r="V376" i="7" s="1"/>
  <c r="AB377" i="7"/>
  <c r="S377" i="7" s="1"/>
  <c r="AB380" i="7"/>
  <c r="AB388" i="7"/>
  <c r="S388" i="7" s="1"/>
  <c r="AB392" i="7"/>
  <c r="S392" i="7" s="1"/>
  <c r="AB393" i="7"/>
  <c r="S393" i="7" s="1"/>
  <c r="V393" i="7" s="1"/>
  <c r="AB396" i="7"/>
  <c r="S396" i="7" s="1"/>
  <c r="V396" i="7" s="1"/>
  <c r="AB33" i="7"/>
  <c r="AB36" i="7"/>
  <c r="AB44" i="7"/>
  <c r="S44" i="7" s="1"/>
  <c r="V44" i="7" s="1"/>
  <c r="AB46" i="7"/>
  <c r="S46" i="7" s="1"/>
  <c r="AB48" i="7"/>
  <c r="AB51" i="7"/>
  <c r="AB64" i="7"/>
  <c r="S64" i="7" s="1"/>
  <c r="V64" i="7" s="1"/>
  <c r="AB68" i="7"/>
  <c r="AB74" i="7"/>
  <c r="AB77" i="7"/>
  <c r="AB81" i="7"/>
  <c r="AB83" i="7"/>
  <c r="AB86" i="7"/>
  <c r="S86" i="7" s="1"/>
  <c r="V86" i="7" s="1"/>
  <c r="AB89" i="7"/>
  <c r="AB99" i="7"/>
  <c r="S99" i="7" s="1"/>
  <c r="V99" i="7" s="1"/>
  <c r="AB102" i="7"/>
  <c r="S102" i="7" s="1"/>
  <c r="V102" i="7" s="1"/>
  <c r="AB109" i="7"/>
  <c r="S109" i="7" s="1"/>
  <c r="AB122" i="7"/>
  <c r="S122" i="7" s="1"/>
  <c r="V122" i="7" s="1"/>
  <c r="AB128" i="7"/>
  <c r="S128" i="7" s="1"/>
  <c r="V128" i="7" s="1"/>
  <c r="AB132" i="7"/>
  <c r="AB138" i="7"/>
  <c r="S138" i="7" s="1"/>
  <c r="V138" i="7" s="1"/>
  <c r="AB148" i="7"/>
  <c r="S148" i="7" s="1"/>
  <c r="V148" i="7" s="1"/>
  <c r="AB151" i="7"/>
  <c r="S151" i="7" s="1"/>
  <c r="V151" i="7" s="1"/>
  <c r="AB155" i="7"/>
  <c r="S155" i="7" s="1"/>
  <c r="AB158" i="7"/>
  <c r="S158" i="7" s="1"/>
  <c r="AB161" i="7"/>
  <c r="AB166" i="7"/>
  <c r="S166" i="7" s="1"/>
  <c r="AB176" i="7"/>
  <c r="S176" i="7" s="1"/>
  <c r="AB182" i="7"/>
  <c r="S182" i="7" s="1"/>
  <c r="AB185" i="7"/>
  <c r="S185" i="7" s="1"/>
  <c r="AB189" i="7"/>
  <c r="S189" i="7" s="1"/>
  <c r="AB195" i="7"/>
  <c r="AB201" i="7"/>
  <c r="S201" i="7" s="1"/>
  <c r="AB203" i="7"/>
  <c r="S203" i="7" s="1"/>
  <c r="AB206" i="7"/>
  <c r="S206" i="7" s="1"/>
  <c r="AB209" i="7"/>
  <c r="S209" i="7" s="1"/>
  <c r="AB211" i="7"/>
  <c r="S211" i="7" s="1"/>
  <c r="V211" i="7" s="1"/>
  <c r="AB216" i="7"/>
  <c r="S216" i="7" s="1"/>
  <c r="V216" i="7" s="1"/>
  <c r="AB220" i="7"/>
  <c r="AB228" i="7"/>
  <c r="S228" i="7" s="1"/>
  <c r="V228" i="7" s="1"/>
  <c r="AB230" i="7"/>
  <c r="S230" i="7" s="1"/>
  <c r="V230" i="7" s="1"/>
  <c r="AB238" i="7"/>
  <c r="S238" i="7" s="1"/>
  <c r="V238" i="7" s="1"/>
  <c r="AB245" i="7"/>
  <c r="AB255" i="7"/>
  <c r="S255" i="7" s="1"/>
  <c r="AB258" i="7"/>
  <c r="AB266" i="7"/>
  <c r="S266" i="7" s="1"/>
  <c r="V266" i="7" s="1"/>
  <c r="AB269" i="7"/>
  <c r="S269" i="7" s="1"/>
  <c r="V269" i="7" s="1"/>
  <c r="AB278" i="7"/>
  <c r="S278" i="7" s="1"/>
  <c r="V278" i="7" s="1"/>
  <c r="AB281" i="7"/>
  <c r="S281" i="7" s="1"/>
  <c r="V281" i="7" s="1"/>
  <c r="AB286" i="7"/>
  <c r="S286" i="7" s="1"/>
  <c r="V286" i="7" s="1"/>
  <c r="AB288" i="7"/>
  <c r="S288" i="7" s="1"/>
  <c r="V288" i="7" s="1"/>
  <c r="AB296" i="7"/>
  <c r="S296" i="7" s="1"/>
  <c r="V296" i="7" s="1"/>
  <c r="AB306" i="7"/>
  <c r="S306" i="7" s="1"/>
  <c r="V306" i="7" s="1"/>
  <c r="AB315" i="7"/>
  <c r="S315" i="7" s="1"/>
  <c r="AB318" i="7"/>
  <c r="S318" i="7" s="1"/>
  <c r="V318" i="7" s="1"/>
  <c r="AB324" i="7"/>
  <c r="S324" i="7" s="1"/>
  <c r="V324" i="7" s="1"/>
  <c r="AB326" i="7"/>
  <c r="S326" i="7" s="1"/>
  <c r="V326" i="7" s="1"/>
  <c r="AB330" i="7"/>
  <c r="S330" i="7" s="1"/>
  <c r="AB334" i="7"/>
  <c r="S334" i="7" s="1"/>
  <c r="AB337" i="7"/>
  <c r="S337" i="7" s="1"/>
  <c r="AB342" i="7"/>
  <c r="S342" i="7" s="1"/>
  <c r="AB351" i="7"/>
  <c r="S351" i="7" s="1"/>
  <c r="V351" i="7" s="1"/>
  <c r="AB355" i="7"/>
  <c r="S355" i="7" s="1"/>
  <c r="V355" i="7" s="1"/>
  <c r="AB360" i="7"/>
  <c r="S360" i="7" s="1"/>
  <c r="V360" i="7" s="1"/>
  <c r="AB362" i="7"/>
  <c r="S362" i="7" s="1"/>
  <c r="V362" i="7" s="1"/>
  <c r="AB368" i="7"/>
  <c r="S368" i="7" s="1"/>
  <c r="V368" i="7" s="1"/>
  <c r="AB371" i="7"/>
  <c r="S371" i="7" s="1"/>
  <c r="AB31" i="7"/>
  <c r="AB37" i="7"/>
  <c r="S37" i="7" s="1"/>
  <c r="AB43" i="7"/>
  <c r="S43" i="7" s="1"/>
  <c r="AB49" i="7"/>
  <c r="S49" i="7" s="1"/>
  <c r="AB54" i="7"/>
  <c r="AB62" i="7"/>
  <c r="S62" i="7" s="1"/>
  <c r="AB65" i="7"/>
  <c r="S65" i="7" s="1"/>
  <c r="V65" i="7" s="1"/>
  <c r="AB67" i="7"/>
  <c r="S67" i="7" s="1"/>
  <c r="V67" i="7" s="1"/>
  <c r="AB69" i="7"/>
  <c r="S69" i="7" s="1"/>
  <c r="AB76" i="7"/>
  <c r="S76" i="7" s="1"/>
  <c r="V76" i="7" s="1"/>
  <c r="AB79" i="7"/>
  <c r="S79" i="7" s="1"/>
  <c r="V79" i="7" s="1"/>
  <c r="AB87" i="7"/>
  <c r="AB92" i="7"/>
  <c r="AB97" i="7"/>
  <c r="S97" i="7" s="1"/>
  <c r="V97" i="7" s="1"/>
  <c r="AB104" i="7"/>
  <c r="S104" i="7" s="1"/>
  <c r="V104" i="7" s="1"/>
  <c r="AB107" i="7"/>
  <c r="S107" i="7" s="1"/>
  <c r="AB111" i="7"/>
  <c r="S111" i="7" s="1"/>
  <c r="AB115" i="7"/>
  <c r="S115" i="7" s="1"/>
  <c r="AB119" i="7"/>
  <c r="S119" i="7" s="1"/>
  <c r="AB124" i="7"/>
  <c r="S124" i="7" s="1"/>
  <c r="V124" i="7" s="1"/>
  <c r="AB127" i="7"/>
  <c r="S127" i="7" s="1"/>
  <c r="V127" i="7" s="1"/>
  <c r="AB137" i="7"/>
  <c r="S137" i="7" s="1"/>
  <c r="V137" i="7" s="1"/>
  <c r="AB143" i="7"/>
  <c r="S143" i="7" s="1"/>
  <c r="V143" i="7" s="1"/>
  <c r="AB146" i="7"/>
  <c r="AB149" i="7"/>
  <c r="S149" i="7" s="1"/>
  <c r="V149" i="7" s="1"/>
  <c r="AB156" i="7"/>
  <c r="S156" i="7" s="1"/>
  <c r="AB162" i="7"/>
  <c r="S162" i="7" s="1"/>
  <c r="AB164" i="7"/>
  <c r="S164" i="7" s="1"/>
  <c r="V164" i="7" s="1"/>
  <c r="AB168" i="7"/>
  <c r="AB171" i="7"/>
  <c r="S171" i="7" s="1"/>
  <c r="AB173" i="7"/>
  <c r="S173" i="7" s="1"/>
  <c r="AB180" i="7"/>
  <c r="AB187" i="7"/>
  <c r="S187" i="7" s="1"/>
  <c r="V187" i="7" s="1"/>
  <c r="AB197" i="7"/>
  <c r="S197" i="7" s="1"/>
  <c r="AB205" i="7"/>
  <c r="S205" i="7" s="1"/>
  <c r="V205" i="7" s="1"/>
  <c r="AB213" i="7"/>
  <c r="S213" i="7" s="1"/>
  <c r="V213" i="7" s="1"/>
  <c r="AB217" i="7"/>
  <c r="S217" i="7" s="1"/>
  <c r="V217" i="7" s="1"/>
  <c r="AB222" i="7"/>
  <c r="S222" i="7" s="1"/>
  <c r="V222" i="7" s="1"/>
  <c r="AB225" i="7"/>
  <c r="S225" i="7" s="1"/>
  <c r="AB229" i="7"/>
  <c r="AB232" i="7"/>
  <c r="S232" i="7" s="1"/>
  <c r="V232" i="7" s="1"/>
  <c r="AB242" i="7"/>
  <c r="S242" i="7" s="1"/>
  <c r="V242" i="7" s="1"/>
  <c r="AB250" i="7"/>
  <c r="S250" i="7" s="1"/>
  <c r="AB256" i="7"/>
  <c r="S256" i="7" s="1"/>
  <c r="V256" i="7" s="1"/>
  <c r="AB259" i="7"/>
  <c r="S259" i="7" s="1"/>
  <c r="AB267" i="7"/>
  <c r="S267" i="7" s="1"/>
  <c r="V267" i="7" s="1"/>
  <c r="AB275" i="7"/>
  <c r="S275" i="7" s="1"/>
  <c r="V275" i="7" s="1"/>
  <c r="AB280" i="7"/>
  <c r="AB284" i="7"/>
  <c r="S284" i="7" s="1"/>
  <c r="AB291" i="7"/>
  <c r="S291" i="7" s="1"/>
  <c r="V291" i="7" s="1"/>
  <c r="AB294" i="7"/>
  <c r="S294" i="7" s="1"/>
  <c r="V294" i="7" s="1"/>
  <c r="AB298" i="7"/>
  <c r="S298" i="7" s="1"/>
  <c r="V298" i="7" s="1"/>
  <c r="AB302" i="7"/>
  <c r="S302" i="7" s="1"/>
  <c r="V302" i="7" s="1"/>
  <c r="AB308" i="7"/>
  <c r="S308" i="7" s="1"/>
  <c r="AB311" i="7"/>
  <c r="S311" i="7" s="1"/>
  <c r="V311" i="7" s="1"/>
  <c r="AB322" i="7"/>
  <c r="S322" i="7" s="1"/>
  <c r="AB328" i="7"/>
  <c r="S328" i="7" s="1"/>
  <c r="AB340" i="7"/>
  <c r="S340" i="7" s="1"/>
  <c r="V340" i="7" s="1"/>
  <c r="AB344" i="7"/>
  <c r="S344" i="7" s="1"/>
  <c r="AB357" i="7"/>
  <c r="S357" i="7" s="1"/>
  <c r="V357" i="7" s="1"/>
  <c r="AB364" i="7"/>
  <c r="S364" i="7" s="1"/>
  <c r="V364" i="7" s="1"/>
  <c r="AB366" i="7"/>
  <c r="S366" i="7" s="1"/>
  <c r="AB373" i="7"/>
  <c r="S373" i="7" s="1"/>
  <c r="V373" i="7" s="1"/>
  <c r="AB379" i="7"/>
  <c r="S379" i="7" s="1"/>
  <c r="V379" i="7" s="1"/>
  <c r="AB383" i="7"/>
  <c r="S383" i="7" s="1"/>
  <c r="AB386" i="7"/>
  <c r="S386" i="7" s="1"/>
  <c r="AB391" i="7"/>
  <c r="S391" i="7" s="1"/>
  <c r="AB394" i="7"/>
  <c r="S394" i="7" s="1"/>
  <c r="V394" i="7" s="1"/>
  <c r="AB34" i="7"/>
  <c r="S34" i="7" s="1"/>
  <c r="AB39" i="7"/>
  <c r="S39" i="7" s="1"/>
  <c r="AB53" i="7"/>
  <c r="S53" i="7" s="1"/>
  <c r="V53" i="7" s="1"/>
  <c r="AB57" i="7"/>
  <c r="S57" i="7" s="1"/>
  <c r="V57" i="7" s="1"/>
  <c r="AB88" i="7"/>
  <c r="S88" i="7" s="1"/>
  <c r="V88" i="7" s="1"/>
  <c r="AB94" i="7"/>
  <c r="S94" i="7" s="1"/>
  <c r="V94" i="7" s="1"/>
  <c r="AB106" i="7"/>
  <c r="S106" i="7" s="1"/>
  <c r="AB113" i="7"/>
  <c r="S113" i="7" s="1"/>
  <c r="AB126" i="7"/>
  <c r="S126" i="7" s="1"/>
  <c r="V126" i="7" s="1"/>
  <c r="AB139" i="7"/>
  <c r="S139" i="7" s="1"/>
  <c r="V139" i="7" s="1"/>
  <c r="AB150" i="7"/>
  <c r="S150" i="7" s="1"/>
  <c r="V150" i="7" s="1"/>
  <c r="AB169" i="7"/>
  <c r="S169" i="7" s="1"/>
  <c r="AB172" i="7"/>
  <c r="S172" i="7" s="1"/>
  <c r="AB192" i="7"/>
  <c r="S192" i="7" s="1"/>
  <c r="V192" i="7" s="1"/>
  <c r="AB207" i="7"/>
  <c r="S207" i="7" s="1"/>
  <c r="V207" i="7" s="1"/>
  <c r="AB210" i="7"/>
  <c r="S210" i="7" s="1"/>
  <c r="AB218" i="7"/>
  <c r="S218" i="7" s="1"/>
  <c r="V218" i="7" s="1"/>
  <c r="AB223" i="7"/>
  <c r="AB235" i="7"/>
  <c r="AB254" i="7"/>
  <c r="S254" i="7" s="1"/>
  <c r="AB260" i="7"/>
  <c r="S260" i="7" s="1"/>
  <c r="V260" i="7" s="1"/>
  <c r="AB264" i="7"/>
  <c r="S264" i="7" s="1"/>
  <c r="V264" i="7" s="1"/>
  <c r="AB271" i="7"/>
  <c r="S271" i="7" s="1"/>
  <c r="AB277" i="7"/>
  <c r="S277" i="7" s="1"/>
  <c r="AB283" i="7"/>
  <c r="S283" i="7" s="1"/>
  <c r="AB295" i="7"/>
  <c r="S295" i="7" s="1"/>
  <c r="V295" i="7" s="1"/>
  <c r="AB303" i="7"/>
  <c r="S303" i="7" s="1"/>
  <c r="V303" i="7" s="1"/>
  <c r="AB309" i="7"/>
  <c r="AB317" i="7"/>
  <c r="S317" i="7" s="1"/>
  <c r="V317" i="7" s="1"/>
  <c r="AB329" i="7"/>
  <c r="AB336" i="7"/>
  <c r="S336" i="7" s="1"/>
  <c r="AB348" i="7"/>
  <c r="AB356" i="7"/>
  <c r="S356" i="7" s="1"/>
  <c r="V356" i="7" s="1"/>
  <c r="AB375" i="7"/>
  <c r="S375" i="7" s="1"/>
  <c r="AB378" i="7"/>
  <c r="S378" i="7" s="1"/>
  <c r="AB384" i="7"/>
  <c r="S384" i="7" s="1"/>
  <c r="V384" i="7" s="1"/>
  <c r="AB389" i="7"/>
  <c r="S389" i="7" s="1"/>
  <c r="V389" i="7" s="1"/>
  <c r="AB50" i="7"/>
  <c r="S50" i="7" s="1"/>
  <c r="V50" i="7" s="1"/>
  <c r="AB72" i="7"/>
  <c r="AB91" i="7"/>
  <c r="S91" i="7" s="1"/>
  <c r="V91" i="7" s="1"/>
  <c r="AB101" i="7"/>
  <c r="S101" i="7" s="1"/>
  <c r="AB108" i="7"/>
  <c r="S108" i="7" s="1"/>
  <c r="AB116" i="7"/>
  <c r="S116" i="7" s="1"/>
  <c r="AB120" i="7"/>
  <c r="AB134" i="7"/>
  <c r="S134" i="7" s="1"/>
  <c r="V134" i="7" s="1"/>
  <c r="AB140" i="7"/>
  <c r="S140" i="7" s="1"/>
  <c r="V140" i="7" s="1"/>
  <c r="AB41" i="7"/>
  <c r="AB47" i="7"/>
  <c r="S47" i="7" s="1"/>
  <c r="AB60" i="7"/>
  <c r="AB66" i="7"/>
  <c r="AB73" i="7"/>
  <c r="S73" i="7" s="1"/>
  <c r="V73" i="7" s="1"/>
  <c r="AB85" i="7"/>
  <c r="AB96" i="7"/>
  <c r="S96" i="7" s="1"/>
  <c r="V96" i="7" s="1"/>
  <c r="AB103" i="7"/>
  <c r="AB110" i="7"/>
  <c r="S110" i="7" s="1"/>
  <c r="AB117" i="7"/>
  <c r="AB123" i="7"/>
  <c r="S123" i="7" s="1"/>
  <c r="V123" i="7" s="1"/>
  <c r="AB129" i="7"/>
  <c r="S129" i="7" s="1"/>
  <c r="AB136" i="7"/>
  <c r="S136" i="7" s="1"/>
  <c r="V136" i="7" s="1"/>
  <c r="AB141" i="7"/>
  <c r="S141" i="7" s="1"/>
  <c r="V141" i="7" s="1"/>
  <c r="AB160" i="7"/>
  <c r="S160" i="7" s="1"/>
  <c r="AB177" i="7"/>
  <c r="S177" i="7" s="1"/>
  <c r="AB181" i="7"/>
  <c r="AB188" i="7"/>
  <c r="S188" i="7" s="1"/>
  <c r="AB194" i="7"/>
  <c r="AB204" i="7"/>
  <c r="S204" i="7" s="1"/>
  <c r="V204" i="7" s="1"/>
  <c r="AB208" i="7"/>
  <c r="S208" i="7" s="1"/>
  <c r="V208" i="7" s="1"/>
  <c r="AB214" i="7"/>
  <c r="S214" i="7" s="1"/>
  <c r="V214" i="7" s="1"/>
  <c r="AB227" i="7"/>
  <c r="AB233" i="7"/>
  <c r="S233" i="7" s="1"/>
  <c r="V233" i="7" s="1"/>
  <c r="AB239" i="7"/>
  <c r="S239" i="7" s="1"/>
  <c r="AB246" i="7"/>
  <c r="S246" i="7" s="1"/>
  <c r="AB257" i="7"/>
  <c r="S257" i="7" s="1"/>
  <c r="AB262" i="7"/>
  <c r="S262" i="7" s="1"/>
  <c r="AB273" i="7"/>
  <c r="S273" i="7" s="1"/>
  <c r="V273" i="7" s="1"/>
  <c r="AB299" i="7"/>
  <c r="S299" i="7" s="1"/>
  <c r="AB320" i="7"/>
  <c r="S320" i="7" s="1"/>
  <c r="V320" i="7" s="1"/>
  <c r="AB332" i="7"/>
  <c r="AB341" i="7"/>
  <c r="S341" i="7" s="1"/>
  <c r="AB346" i="7"/>
  <c r="S346" i="7" s="1"/>
  <c r="V346" i="7" s="1"/>
  <c r="AB382" i="7"/>
  <c r="S382" i="7" s="1"/>
  <c r="AB385" i="7"/>
  <c r="S385" i="7" s="1"/>
  <c r="V385" i="7" s="1"/>
  <c r="AB52" i="7"/>
  <c r="AB56" i="7"/>
  <c r="S56" i="7" s="1"/>
  <c r="AB61" i="7"/>
  <c r="AB70" i="7"/>
  <c r="S70" i="7" s="1"/>
  <c r="V70" i="7" s="1"/>
  <c r="AB75" i="7"/>
  <c r="AB82" i="7"/>
  <c r="S82" i="7" s="1"/>
  <c r="AB98" i="7"/>
  <c r="S98" i="7" s="1"/>
  <c r="AB112" i="7"/>
  <c r="S112" i="7" s="1"/>
  <c r="AB118" i="7"/>
  <c r="AB125" i="7"/>
  <c r="S125" i="7" s="1"/>
  <c r="V125" i="7" s="1"/>
  <c r="AB130" i="7"/>
  <c r="S130" i="7" s="1"/>
  <c r="AB167" i="7"/>
  <c r="S167" i="7" s="1"/>
  <c r="V167" i="7" s="1"/>
  <c r="AB174" i="7"/>
  <c r="S174" i="7" s="1"/>
  <c r="AB178" i="7"/>
  <c r="AB183" i="7"/>
  <c r="S183" i="7" s="1"/>
  <c r="AB191" i="7"/>
  <c r="S191" i="7" s="1"/>
  <c r="AB196" i="7"/>
  <c r="S196" i="7" s="1"/>
  <c r="V196" i="7" s="1"/>
  <c r="AB200" i="7"/>
  <c r="S200" i="7" s="1"/>
  <c r="V200" i="7" s="1"/>
  <c r="AB240" i="7"/>
  <c r="S240" i="7" s="1"/>
  <c r="AB248" i="7"/>
  <c r="S248" i="7" s="1"/>
  <c r="AB252" i="7"/>
  <c r="S252" i="7" s="1"/>
  <c r="V252" i="7" s="1"/>
  <c r="AB263" i="7"/>
  <c r="S263" i="7" s="1"/>
  <c r="AB270" i="7"/>
  <c r="AB282" i="7"/>
  <c r="S282" i="7" s="1"/>
  <c r="AB293" i="7"/>
  <c r="S293" i="7" s="1"/>
  <c r="V293" i="7" s="1"/>
  <c r="AB300" i="7"/>
  <c r="S300" i="7" s="1"/>
  <c r="V300" i="7" s="1"/>
  <c r="AB321" i="7"/>
  <c r="S321" i="7" s="1"/>
  <c r="V321" i="7" s="1"/>
  <c r="AB327" i="7"/>
  <c r="S327" i="7" s="1"/>
  <c r="AB153" i="7"/>
  <c r="S153" i="7" s="1"/>
  <c r="AB193" i="7"/>
  <c r="S193" i="7" s="1"/>
  <c r="V193" i="7" s="1"/>
  <c r="AB202" i="7"/>
  <c r="S202" i="7" s="1"/>
  <c r="V202" i="7" s="1"/>
  <c r="AB224" i="7"/>
  <c r="AB243" i="7"/>
  <c r="S243" i="7" s="1"/>
  <c r="V243" i="7" s="1"/>
  <c r="AB313" i="7"/>
  <c r="AB338" i="7"/>
  <c r="S338" i="7" s="1"/>
  <c r="AB350" i="7"/>
  <c r="S350" i="7" s="1"/>
  <c r="V350" i="7" s="1"/>
  <c r="AB381" i="7"/>
  <c r="S381" i="7" s="1"/>
  <c r="V381" i="7" s="1"/>
  <c r="AB390" i="7"/>
  <c r="S390" i="7" s="1"/>
  <c r="AB199" i="7"/>
  <c r="S199" i="7" s="1"/>
  <c r="V199" i="7" s="1"/>
  <c r="AB261" i="7"/>
  <c r="S261" i="7" s="1"/>
  <c r="AB297" i="7"/>
  <c r="S297" i="7" s="1"/>
  <c r="V297" i="7" s="1"/>
  <c r="AB361" i="7"/>
  <c r="S361" i="7" s="1"/>
  <c r="V361" i="7" s="1"/>
  <c r="AB145" i="7"/>
  <c r="S145" i="7" s="1"/>
  <c r="V145" i="7" s="1"/>
  <c r="AB170" i="7"/>
  <c r="S170" i="7" s="1"/>
  <c r="AB219" i="7"/>
  <c r="S219" i="7" s="1"/>
  <c r="V219" i="7" s="1"/>
  <c r="AB279" i="7"/>
  <c r="S279" i="7" s="1"/>
  <c r="V279" i="7" s="1"/>
  <c r="AB304" i="7"/>
  <c r="S304" i="7" s="1"/>
  <c r="V304" i="7" s="1"/>
  <c r="AB331" i="7"/>
  <c r="S331" i="7" s="1"/>
  <c r="AB353" i="7"/>
  <c r="S353" i="7" s="1"/>
  <c r="AB370" i="7"/>
  <c r="AB395" i="7"/>
  <c r="S395" i="7" s="1"/>
  <c r="AB186" i="7"/>
  <c r="S186" i="7" s="1"/>
  <c r="AB237" i="7"/>
  <c r="AB290" i="7"/>
  <c r="S290" i="7" s="1"/>
  <c r="V290" i="7" s="1"/>
  <c r="AB335" i="7"/>
  <c r="S335" i="7" s="1"/>
  <c r="V335" i="7" s="1"/>
  <c r="AB359" i="7"/>
  <c r="S359" i="7" s="1"/>
  <c r="V359" i="7" s="1"/>
  <c r="AB365" i="7"/>
  <c r="S365" i="7" s="1"/>
  <c r="AB387" i="7"/>
  <c r="S387" i="7" s="1"/>
  <c r="V387" i="7" s="1"/>
  <c r="AE30" i="7"/>
  <c r="AB19" i="7"/>
  <c r="K19" i="7" s="1"/>
  <c r="AB18" i="7"/>
  <c r="K18" i="7" s="1"/>
  <c r="AB16" i="7"/>
  <c r="K16" i="7" s="1"/>
  <c r="AB17" i="7"/>
  <c r="K17" i="7" s="1"/>
  <c r="AE21" i="7"/>
  <c r="AE15" i="7"/>
  <c r="AE27" i="7"/>
  <c r="AE16" i="7"/>
  <c r="AE23" i="7"/>
  <c r="AE20" i="7"/>
  <c r="B30" i="2"/>
  <c r="B36" i="2"/>
  <c r="B27" i="2"/>
  <c r="B35" i="2"/>
  <c r="B33" i="2"/>
  <c r="B28" i="2"/>
  <c r="AE22" i="7"/>
  <c r="AE29" i="7"/>
  <c r="AE17" i="7"/>
  <c r="AE24" i="7"/>
  <c r="AE25" i="7"/>
  <c r="AE19" i="7"/>
  <c r="AB15" i="7"/>
  <c r="K15" i="7" s="1"/>
  <c r="AG15" i="7"/>
  <c r="AG27" i="7"/>
  <c r="AG25" i="7"/>
  <c r="AG19" i="7"/>
  <c r="AG17" i="7"/>
  <c r="AB14" i="7"/>
  <c r="S14" i="7" s="1"/>
  <c r="AG30" i="7"/>
  <c r="AG26" i="7"/>
  <c r="AG22" i="7"/>
  <c r="AG16" i="7"/>
  <c r="AE28" i="7"/>
  <c r="B22" i="2"/>
  <c r="B23" i="2"/>
  <c r="AB30" i="7"/>
  <c r="K30" i="7" s="1"/>
  <c r="B24" i="2"/>
  <c r="AG14" i="7"/>
  <c r="AG28" i="7"/>
  <c r="AG24" i="7"/>
  <c r="AG20" i="7"/>
  <c r="AG18" i="7"/>
  <c r="AG29" i="7"/>
  <c r="AG23" i="7"/>
  <c r="AG21" i="7"/>
  <c r="AB29" i="7"/>
  <c r="K29" i="7" s="1"/>
  <c r="AB28" i="7"/>
  <c r="K28" i="7" s="1"/>
  <c r="AB27" i="7"/>
  <c r="K27" i="7" s="1"/>
  <c r="AB25" i="7"/>
  <c r="K25" i="7" s="1"/>
  <c r="AB24" i="7"/>
  <c r="K24" i="7" s="1"/>
  <c r="AB23" i="7"/>
  <c r="K23" i="7" s="1"/>
  <c r="AB21" i="7"/>
  <c r="K21" i="7" s="1"/>
  <c r="AB20" i="7"/>
  <c r="K20" i="7" s="1"/>
  <c r="M16" i="7" l="1"/>
  <c r="M19" i="7"/>
  <c r="M27" i="7"/>
  <c r="T27" i="7" s="1"/>
  <c r="M25" i="7"/>
  <c r="M30" i="7"/>
  <c r="M21" i="7"/>
  <c r="T21" i="7" s="1"/>
  <c r="U21" i="7" s="1"/>
  <c r="M15" i="7"/>
  <c r="T15" i="7" s="1"/>
  <c r="M24" i="7"/>
  <c r="T24" i="7" s="1"/>
  <c r="M28" i="7"/>
  <c r="T28" i="7" s="1"/>
  <c r="M29" i="7"/>
  <c r="T29" i="7" s="1"/>
  <c r="M20" i="7"/>
  <c r="M17" i="7"/>
  <c r="U17" i="7"/>
  <c r="V17" i="7"/>
  <c r="M22" i="7"/>
  <c r="T22" i="7" s="1"/>
  <c r="M23" i="7"/>
  <c r="S23" i="7"/>
  <c r="S75" i="7"/>
  <c r="V75" i="7" s="1"/>
  <c r="S181" i="7"/>
  <c r="V181" i="7" s="1"/>
  <c r="S41" i="7"/>
  <c r="S89" i="7"/>
  <c r="V89" i="7" s="1"/>
  <c r="S51" i="7"/>
  <c r="S343" i="7"/>
  <c r="V343" i="7" s="1"/>
  <c r="S142" i="7"/>
  <c r="S15" i="7"/>
  <c r="S32" i="7"/>
  <c r="S332" i="7"/>
  <c r="S103" i="7"/>
  <c r="V103" i="7" s="1"/>
  <c r="S329" i="7"/>
  <c r="V329" i="7" s="1"/>
  <c r="S258" i="7"/>
  <c r="V258" i="7" s="1"/>
  <c r="S48" i="7"/>
  <c r="V48" i="7" s="1"/>
  <c r="S16" i="7"/>
  <c r="S87" i="7"/>
  <c r="V87" i="7" s="1"/>
  <c r="S61" i="7"/>
  <c r="V61" i="7" s="1"/>
  <c r="S31" i="7"/>
  <c r="S83" i="7"/>
  <c r="V83" i="7" s="1"/>
  <c r="S380" i="7"/>
  <c r="V380" i="7" s="1"/>
  <c r="S159" i="7"/>
  <c r="S20" i="7"/>
  <c r="V20" i="7" s="1"/>
  <c r="S24" i="7"/>
  <c r="S85" i="7"/>
  <c r="V85" i="7" s="1"/>
  <c r="S120" i="7"/>
  <c r="V120" i="7" s="1"/>
  <c r="S309" i="7"/>
  <c r="V309" i="7" s="1"/>
  <c r="S280" i="7"/>
  <c r="V280" i="7" s="1"/>
  <c r="S229" i="7"/>
  <c r="V229" i="7" s="1"/>
  <c r="S157" i="7"/>
  <c r="S42" i="7"/>
  <c r="S21" i="7"/>
  <c r="V21" i="7" s="1"/>
  <c r="S25" i="7"/>
  <c r="S118" i="7"/>
  <c r="S161" i="7"/>
  <c r="S77" i="7"/>
  <c r="V77" i="7" s="1"/>
  <c r="S36" i="7"/>
  <c r="S190" i="7"/>
  <c r="S29" i="7"/>
  <c r="S26" i="7"/>
  <c r="S117" i="7"/>
  <c r="S348" i="7"/>
  <c r="V348" i="7" s="1"/>
  <c r="S224" i="7"/>
  <c r="V224" i="7" s="1"/>
  <c r="S66" i="7"/>
  <c r="V66" i="7" s="1"/>
  <c r="S223" i="7"/>
  <c r="V223" i="7" s="1"/>
  <c r="S74" i="7"/>
  <c r="V74" i="7" s="1"/>
  <c r="S33" i="7"/>
  <c r="S292" i="7"/>
  <c r="V292" i="7" s="1"/>
  <c r="S265" i="7"/>
  <c r="V265" i="7" s="1"/>
  <c r="S22" i="7"/>
  <c r="S19" i="7"/>
  <c r="V19" i="7" s="1"/>
  <c r="S270" i="7"/>
  <c r="S92" i="7"/>
  <c r="V92" i="7" s="1"/>
  <c r="S54" i="7"/>
  <c r="S68" i="7"/>
  <c r="V68" i="7" s="1"/>
  <c r="S35" i="7"/>
  <c r="S30" i="7"/>
  <c r="S27" i="7"/>
  <c r="V14" i="7"/>
  <c r="T25" i="7"/>
  <c r="T19" i="7"/>
  <c r="U19" i="7" s="1"/>
  <c r="T20" i="7"/>
  <c r="U20" i="7" s="1"/>
  <c r="T17" i="7"/>
  <c r="T16" i="7"/>
  <c r="T23" i="7"/>
  <c r="M14" i="7"/>
  <c r="T14" i="7" s="1"/>
  <c r="U14" i="7" s="1"/>
  <c r="T30" i="7"/>
  <c r="K234" i="7"/>
  <c r="K342" i="7"/>
  <c r="K221" i="7"/>
  <c r="K308" i="7"/>
  <c r="K321" i="7"/>
  <c r="K263" i="7"/>
  <c r="K262" i="7"/>
  <c r="K48" i="7"/>
  <c r="K288" i="7"/>
  <c r="K278" i="7"/>
  <c r="K130" i="7"/>
  <c r="K157" i="7"/>
  <c r="K90" i="7"/>
  <c r="K32" i="7"/>
  <c r="K95" i="7"/>
  <c r="K391" i="7"/>
  <c r="K379" i="7"/>
  <c r="K383" i="7"/>
  <c r="K373" i="7"/>
  <c r="K394" i="7"/>
  <c r="K376" i="7"/>
  <c r="K389" i="7"/>
  <c r="K396" i="7"/>
  <c r="K358" i="7"/>
  <c r="K384" i="7"/>
  <c r="K393" i="7"/>
  <c r="K378" i="7"/>
  <c r="K392" i="7"/>
  <c r="K395" i="7"/>
  <c r="K375" i="7"/>
  <c r="K388" i="7"/>
  <c r="K374" i="7"/>
  <c r="K385" i="7"/>
  <c r="K380" i="7"/>
  <c r="K390" i="7"/>
  <c r="K386" i="7"/>
  <c r="K387" i="7"/>
  <c r="K377" i="7"/>
  <c r="K356" i="7"/>
  <c r="K365" i="7"/>
  <c r="K331" i="7"/>
  <c r="K350" i="7"/>
  <c r="K282" i="7"/>
  <c r="K167" i="7"/>
  <c r="K320" i="7"/>
  <c r="K194" i="7"/>
  <c r="K96" i="7"/>
  <c r="K101" i="7"/>
  <c r="K309" i="7"/>
  <c r="K210" i="7"/>
  <c r="K57" i="7"/>
  <c r="K302" i="7"/>
  <c r="K232" i="7"/>
  <c r="K168" i="7"/>
  <c r="K111" i="7"/>
  <c r="K54" i="7"/>
  <c r="K337" i="7"/>
  <c r="K209" i="7"/>
  <c r="K155" i="7"/>
  <c r="K83" i="7"/>
  <c r="K369" i="7"/>
  <c r="K325" i="7"/>
  <c r="K287" i="7"/>
  <c r="K241" i="7"/>
  <c r="K175" i="7"/>
  <c r="K131" i="7"/>
  <c r="K63" i="7"/>
  <c r="K299" i="7"/>
  <c r="K229" i="7"/>
  <c r="K181" i="7"/>
  <c r="K335" i="7"/>
  <c r="K243" i="7"/>
  <c r="K66" i="7"/>
  <c r="K283" i="7"/>
  <c r="K34" i="7"/>
  <c r="K291" i="7"/>
  <c r="K156" i="7"/>
  <c r="K37" i="7"/>
  <c r="K258" i="7"/>
  <c r="K138" i="7"/>
  <c r="K316" i="7"/>
  <c r="K274" i="7"/>
  <c r="K231" i="7"/>
  <c r="K159" i="7"/>
  <c r="K105" i="7"/>
  <c r="K45" i="7"/>
  <c r="K290" i="7"/>
  <c r="K170" i="7"/>
  <c r="K361" i="7"/>
  <c r="K224" i="7"/>
  <c r="K248" i="7"/>
  <c r="K112" i="7"/>
  <c r="K257" i="7"/>
  <c r="K160" i="7"/>
  <c r="K60" i="7"/>
  <c r="K277" i="7"/>
  <c r="K169" i="7"/>
  <c r="K364" i="7"/>
  <c r="K284" i="7"/>
  <c r="K217" i="7"/>
  <c r="K149" i="7"/>
  <c r="K92" i="7"/>
  <c r="K324" i="7"/>
  <c r="K255" i="7"/>
  <c r="K195" i="7"/>
  <c r="K132" i="7"/>
  <c r="K68" i="7"/>
  <c r="K354" i="7"/>
  <c r="K314" i="7"/>
  <c r="K272" i="7"/>
  <c r="K226" i="7"/>
  <c r="K100" i="7"/>
  <c r="K42" i="7"/>
  <c r="K85" i="7"/>
  <c r="K53" i="7"/>
  <c r="K49" i="7"/>
  <c r="K273" i="7"/>
  <c r="K39" i="7"/>
  <c r="K43" i="7"/>
  <c r="K276" i="7"/>
  <c r="K219" i="7"/>
  <c r="K118" i="7"/>
  <c r="K177" i="7"/>
  <c r="K50" i="7"/>
  <c r="K172" i="7"/>
  <c r="K366" i="7"/>
  <c r="K222" i="7"/>
  <c r="K97" i="7"/>
  <c r="K326" i="7"/>
  <c r="K201" i="7"/>
  <c r="K74" i="7"/>
  <c r="K237" i="7"/>
  <c r="K145" i="7"/>
  <c r="K297" i="7"/>
  <c r="K202" i="7"/>
  <c r="K240" i="7"/>
  <c r="K98" i="7"/>
  <c r="K246" i="7"/>
  <c r="K141" i="7"/>
  <c r="K47" i="7"/>
  <c r="K271" i="7"/>
  <c r="K150" i="7"/>
  <c r="K357" i="7"/>
  <c r="K280" i="7"/>
  <c r="K213" i="7"/>
  <c r="K146" i="7"/>
  <c r="K87" i="7"/>
  <c r="K371" i="7"/>
  <c r="K318" i="7"/>
  <c r="K245" i="7"/>
  <c r="K189" i="7"/>
  <c r="K128" i="7"/>
  <c r="K64" i="7"/>
  <c r="K352" i="7"/>
  <c r="K312" i="7"/>
  <c r="K268" i="7"/>
  <c r="K154" i="7"/>
  <c r="K40" i="7"/>
  <c r="K107" i="7"/>
  <c r="K151" i="7"/>
  <c r="K323" i="7"/>
  <c r="K236" i="7"/>
  <c r="K121" i="7"/>
  <c r="K73" i="7"/>
  <c r="K330" i="7"/>
  <c r="K363" i="7"/>
  <c r="K55" i="7"/>
  <c r="K239" i="7"/>
  <c r="K136" i="7"/>
  <c r="K41" i="7"/>
  <c r="K264" i="7"/>
  <c r="K139" i="7"/>
  <c r="K344" i="7"/>
  <c r="K275" i="7"/>
  <c r="K205" i="7"/>
  <c r="K143" i="7"/>
  <c r="K79" i="7"/>
  <c r="K368" i="7"/>
  <c r="K315" i="7"/>
  <c r="K238" i="7"/>
  <c r="K185" i="7"/>
  <c r="K122" i="7"/>
  <c r="K51" i="7"/>
  <c r="K349" i="7"/>
  <c r="K310" i="7"/>
  <c r="K265" i="7"/>
  <c r="K215" i="7"/>
  <c r="K152" i="7"/>
  <c r="K93" i="7"/>
  <c r="K38" i="7"/>
  <c r="K199" i="7"/>
  <c r="K153" i="7"/>
  <c r="K196" i="7"/>
  <c r="K75" i="7"/>
  <c r="K233" i="7"/>
  <c r="K129" i="7"/>
  <c r="K140" i="7"/>
  <c r="K260" i="7"/>
  <c r="K126" i="7"/>
  <c r="K340" i="7"/>
  <c r="K267" i="7"/>
  <c r="K197" i="7"/>
  <c r="K137" i="7"/>
  <c r="K76" i="7"/>
  <c r="K362" i="7"/>
  <c r="K306" i="7"/>
  <c r="K230" i="7"/>
  <c r="K182" i="7"/>
  <c r="K109" i="7"/>
  <c r="K347" i="7"/>
  <c r="K307" i="7"/>
  <c r="K253" i="7"/>
  <c r="K212" i="7"/>
  <c r="K147" i="7"/>
  <c r="K35" i="7"/>
  <c r="K303" i="7"/>
  <c r="K206" i="7"/>
  <c r="K279" i="7"/>
  <c r="K225" i="7"/>
  <c r="K148" i="7"/>
  <c r="K200" i="7"/>
  <c r="K327" i="7"/>
  <c r="K191" i="7"/>
  <c r="K70" i="7"/>
  <c r="K382" i="7"/>
  <c r="K227" i="7"/>
  <c r="K123" i="7"/>
  <c r="K134" i="7"/>
  <c r="K348" i="7"/>
  <c r="K254" i="7"/>
  <c r="K113" i="7"/>
  <c r="K328" i="7"/>
  <c r="K259" i="7"/>
  <c r="K187" i="7"/>
  <c r="K127" i="7"/>
  <c r="K69" i="7"/>
  <c r="K360" i="7"/>
  <c r="K296" i="7"/>
  <c r="K228" i="7"/>
  <c r="K176" i="7"/>
  <c r="K102" i="7"/>
  <c r="K46" i="7"/>
  <c r="K345" i="7"/>
  <c r="K305" i="7"/>
  <c r="K251" i="7"/>
  <c r="K198" i="7"/>
  <c r="K144" i="7"/>
  <c r="K84" i="7"/>
  <c r="K304" i="7"/>
  <c r="K338" i="7"/>
  <c r="K91" i="7"/>
  <c r="K298" i="7"/>
  <c r="K334" i="7"/>
  <c r="K81" i="7"/>
  <c r="K367" i="7"/>
  <c r="K285" i="7"/>
  <c r="K165" i="7"/>
  <c r="K59" i="7"/>
  <c r="K359" i="7"/>
  <c r="K295" i="7"/>
  <c r="K162" i="7"/>
  <c r="K203" i="7"/>
  <c r="K163" i="7"/>
  <c r="K186" i="7"/>
  <c r="K193" i="7"/>
  <c r="K82" i="7"/>
  <c r="K183" i="7"/>
  <c r="K61" i="7"/>
  <c r="K346" i="7"/>
  <c r="K214" i="7"/>
  <c r="K117" i="7"/>
  <c r="K120" i="7"/>
  <c r="K336" i="7"/>
  <c r="K235" i="7"/>
  <c r="K106" i="7"/>
  <c r="K322" i="7"/>
  <c r="K256" i="7"/>
  <c r="K180" i="7"/>
  <c r="K124" i="7"/>
  <c r="K67" i="7"/>
  <c r="K355" i="7"/>
  <c r="K220" i="7"/>
  <c r="K166" i="7"/>
  <c r="K99" i="7"/>
  <c r="K44" i="7"/>
  <c r="K343" i="7"/>
  <c r="K301" i="7"/>
  <c r="K249" i="7"/>
  <c r="K190" i="7"/>
  <c r="K142" i="7"/>
  <c r="K80" i="7"/>
  <c r="K188" i="7"/>
  <c r="K207" i="7"/>
  <c r="K164" i="7"/>
  <c r="K125" i="7"/>
  <c r="K72" i="7"/>
  <c r="K294" i="7"/>
  <c r="K266" i="7"/>
  <c r="K319" i="7"/>
  <c r="K252" i="7"/>
  <c r="K261" i="7"/>
  <c r="K370" i="7"/>
  <c r="K300" i="7"/>
  <c r="K178" i="7"/>
  <c r="K56" i="7"/>
  <c r="K341" i="7"/>
  <c r="K208" i="7"/>
  <c r="K110" i="7"/>
  <c r="K116" i="7"/>
  <c r="K329" i="7"/>
  <c r="K223" i="7"/>
  <c r="K94" i="7"/>
  <c r="K311" i="7"/>
  <c r="K250" i="7"/>
  <c r="K173" i="7"/>
  <c r="K119" i="7"/>
  <c r="K65" i="7"/>
  <c r="K351" i="7"/>
  <c r="K286" i="7"/>
  <c r="K216" i="7"/>
  <c r="K161" i="7"/>
  <c r="K89" i="7"/>
  <c r="K339" i="7"/>
  <c r="K292" i="7"/>
  <c r="K247" i="7"/>
  <c r="K184" i="7"/>
  <c r="K135" i="7"/>
  <c r="K78" i="7"/>
  <c r="K270" i="7"/>
  <c r="K269" i="7"/>
  <c r="K313" i="7"/>
  <c r="K192" i="7"/>
  <c r="K104" i="7"/>
  <c r="K77" i="7"/>
  <c r="K114" i="7"/>
  <c r="K353" i="7"/>
  <c r="K381" i="7"/>
  <c r="K293" i="7"/>
  <c r="K174" i="7"/>
  <c r="K52" i="7"/>
  <c r="K332" i="7"/>
  <c r="K204" i="7"/>
  <c r="K103" i="7"/>
  <c r="K108" i="7"/>
  <c r="K317" i="7"/>
  <c r="K218" i="7"/>
  <c r="K88" i="7"/>
  <c r="K242" i="7"/>
  <c r="K171" i="7"/>
  <c r="K115" i="7"/>
  <c r="K62" i="7"/>
  <c r="K281" i="7"/>
  <c r="K211" i="7"/>
  <c r="K158" i="7"/>
  <c r="K86" i="7"/>
  <c r="K372" i="7"/>
  <c r="K333" i="7"/>
  <c r="K289" i="7"/>
  <c r="K244" i="7"/>
  <c r="K179" i="7"/>
  <c r="K133" i="7"/>
  <c r="K71" i="7"/>
  <c r="K36" i="7"/>
  <c r="K33" i="7"/>
  <c r="K31" i="7"/>
  <c r="AE332" i="7"/>
  <c r="AE137" i="7"/>
  <c r="AE113" i="7"/>
  <c r="AE105" i="7"/>
  <c r="AE316" i="7"/>
  <c r="AE239" i="7"/>
  <c r="AE188" i="7"/>
  <c r="AE38" i="7"/>
  <c r="AE387" i="7"/>
  <c r="AE72" i="7"/>
  <c r="AG372" i="7"/>
  <c r="AE77" i="7"/>
  <c r="AE284" i="7"/>
  <c r="AE324" i="7"/>
  <c r="AE233" i="7"/>
  <c r="AE180" i="7"/>
  <c r="AE287" i="7"/>
  <c r="AE244" i="7"/>
  <c r="AE236" i="7"/>
  <c r="AE264" i="7"/>
  <c r="AE182" i="7"/>
  <c r="AE263" i="7"/>
  <c r="AE275" i="7"/>
  <c r="AG112" i="7"/>
  <c r="AG309" i="7"/>
  <c r="AG207" i="7"/>
  <c r="AG265" i="7"/>
  <c r="AG396" i="7"/>
  <c r="AG150" i="7"/>
  <c r="AG183" i="7"/>
  <c r="AG362" i="7"/>
  <c r="AG90" i="7"/>
  <c r="AG36" i="7"/>
  <c r="AG252" i="7"/>
  <c r="AG97" i="7"/>
  <c r="AG295" i="7"/>
  <c r="AG172" i="7"/>
  <c r="AE92" i="7"/>
  <c r="AE97" i="7"/>
  <c r="AE152" i="7"/>
  <c r="AE384" i="7"/>
  <c r="AE276" i="7"/>
  <c r="AE379" i="7"/>
  <c r="AE344" i="7"/>
  <c r="AE187" i="7"/>
  <c r="AE125" i="7"/>
  <c r="AE329" i="7"/>
  <c r="AE279" i="7"/>
  <c r="AE94" i="7"/>
  <c r="AE232" i="7"/>
  <c r="AE48" i="7"/>
  <c r="AE343" i="7"/>
  <c r="AE340" i="7"/>
  <c r="AE223" i="7"/>
  <c r="AE296" i="7"/>
  <c r="AE80" i="7"/>
  <c r="AE247" i="7"/>
  <c r="AE230" i="7"/>
  <c r="AE285" i="7"/>
  <c r="AE349" i="7"/>
  <c r="AE76" i="7"/>
  <c r="AE228" i="7"/>
  <c r="AE190" i="7"/>
  <c r="AE197" i="7"/>
  <c r="AE109" i="7"/>
  <c r="AE88" i="7"/>
  <c r="AE308" i="7"/>
  <c r="AE292" i="7"/>
  <c r="AE130" i="7"/>
  <c r="AE142" i="7"/>
  <c r="AE339" i="7"/>
  <c r="AE297" i="7"/>
  <c r="AE52" i="7"/>
  <c r="AE68" i="7"/>
  <c r="AE327" i="7"/>
  <c r="AE120" i="7"/>
  <c r="AE146" i="7"/>
  <c r="AE300" i="7"/>
  <c r="AE136" i="7"/>
  <c r="AE65" i="7"/>
  <c r="AE317" i="7"/>
  <c r="AE157" i="7"/>
  <c r="AE256" i="7"/>
  <c r="AE141" i="7"/>
  <c r="AE272" i="7"/>
  <c r="AE389" i="7"/>
  <c r="AE231" i="7"/>
  <c r="AE325" i="7"/>
  <c r="AE153" i="7"/>
  <c r="AE295" i="7"/>
  <c r="AG143" i="7"/>
  <c r="AG128" i="7"/>
  <c r="AG81" i="7"/>
  <c r="AG345" i="7"/>
  <c r="AG117" i="7"/>
  <c r="AE360" i="7"/>
  <c r="AG151" i="7"/>
  <c r="AG277" i="7"/>
  <c r="AG308" i="7"/>
  <c r="AG249" i="7"/>
  <c r="AG227" i="7"/>
  <c r="AG238" i="7"/>
  <c r="AG138" i="7"/>
  <c r="AG68" i="7"/>
  <c r="AG51" i="7"/>
  <c r="AG232" i="7"/>
  <c r="AG322" i="7"/>
  <c r="AG224" i="7"/>
  <c r="AG370" i="7"/>
  <c r="AG41" i="7"/>
  <c r="AG337" i="7"/>
  <c r="AG320" i="7"/>
  <c r="AG32" i="7"/>
  <c r="AG245" i="7"/>
  <c r="AG153" i="7"/>
  <c r="AG213" i="7"/>
  <c r="AG343" i="7"/>
  <c r="AG85" i="7"/>
  <c r="AG205" i="7"/>
  <c r="AG59" i="7"/>
  <c r="AE209" i="7"/>
  <c r="AG39" i="7"/>
  <c r="AG347" i="7"/>
  <c r="AG391" i="7"/>
  <c r="AG58" i="7"/>
  <c r="AG152" i="7"/>
  <c r="AG335" i="7"/>
  <c r="AG266" i="7"/>
  <c r="AG340" i="7"/>
  <c r="AG375" i="7"/>
  <c r="AG177" i="7"/>
  <c r="AG323" i="7"/>
  <c r="AE107" i="7"/>
  <c r="AE370" i="7"/>
  <c r="AE181" i="7"/>
  <c r="AE286" i="7"/>
  <c r="AE71" i="7"/>
  <c r="AE213" i="7"/>
  <c r="AE39" i="7"/>
  <c r="AE158" i="7"/>
  <c r="AE314" i="7"/>
  <c r="AE301" i="7"/>
  <c r="AG327" i="7"/>
  <c r="AG275" i="7"/>
  <c r="AG75" i="7"/>
  <c r="AG184" i="7"/>
  <c r="AG257" i="7"/>
  <c r="AG135" i="7"/>
  <c r="AE208" i="7"/>
  <c r="AE204" i="7"/>
  <c r="AE237" i="7"/>
  <c r="AG126" i="7"/>
  <c r="AG229" i="7"/>
  <c r="AG104" i="7"/>
  <c r="AG101" i="7"/>
  <c r="AE310" i="7"/>
  <c r="AE165" i="7"/>
  <c r="AE282" i="7"/>
  <c r="AE117" i="7"/>
  <c r="M117" i="7" s="1"/>
  <c r="AG79" i="7"/>
  <c r="AG366" i="7"/>
  <c r="AG113" i="7"/>
  <c r="AG258" i="7"/>
  <c r="AG65" i="7"/>
  <c r="AE367" i="7"/>
  <c r="AE119" i="7"/>
  <c r="AE221" i="7"/>
  <c r="AE252" i="7"/>
  <c r="M252" i="7" s="1"/>
  <c r="AE191" i="7"/>
  <c r="AE100" i="7"/>
  <c r="AE355" i="7"/>
  <c r="AE278" i="7"/>
  <c r="AE267" i="7"/>
  <c r="AE90" i="7"/>
  <c r="M90" i="7" s="1"/>
  <c r="AE124" i="7"/>
  <c r="AE212" i="7"/>
  <c r="AE85" i="7"/>
  <c r="AE193" i="7"/>
  <c r="AE335" i="7"/>
  <c r="M335" i="7" s="1"/>
  <c r="AE56" i="7"/>
  <c r="AE318" i="7"/>
  <c r="AE104" i="7"/>
  <c r="AE255" i="7"/>
  <c r="AE81" i="7"/>
  <c r="AE60" i="7"/>
  <c r="AE145" i="7"/>
  <c r="AE73" i="7"/>
  <c r="AE381" i="7"/>
  <c r="AE260" i="7"/>
  <c r="AE110" i="7"/>
  <c r="AE121" i="7"/>
  <c r="AE89" i="7"/>
  <c r="AE140" i="7"/>
  <c r="AE220" i="7"/>
  <c r="AE108" i="7"/>
  <c r="AG33" i="7"/>
  <c r="AG195" i="7"/>
  <c r="AG378" i="7"/>
  <c r="AG282" i="7"/>
  <c r="AG341" i="7"/>
  <c r="AG122" i="7"/>
  <c r="AG133" i="7"/>
  <c r="AG116" i="7"/>
  <c r="AG330" i="7"/>
  <c r="AG95" i="7"/>
  <c r="AG299" i="7"/>
  <c r="AG395" i="7"/>
  <c r="AG141" i="7"/>
  <c r="AG254" i="7"/>
  <c r="AG149" i="7"/>
  <c r="AG241" i="7"/>
  <c r="AG197" i="7"/>
  <c r="AG199" i="7"/>
  <c r="AG380" i="7"/>
  <c r="AG69" i="7"/>
  <c r="AG42" i="7"/>
  <c r="AG189" i="7"/>
  <c r="AG218" i="7"/>
  <c r="AG201" i="7"/>
  <c r="AG336" i="7"/>
  <c r="AG125" i="7"/>
  <c r="AG318" i="7"/>
  <c r="AG289" i="7"/>
  <c r="AG169" i="7"/>
  <c r="AG38" i="7"/>
  <c r="AG329" i="7"/>
  <c r="AG106" i="7"/>
  <c r="AG226" i="7"/>
  <c r="AG273" i="7"/>
  <c r="AG61" i="7"/>
  <c r="AE174" i="7"/>
  <c r="AE226" i="7"/>
  <c r="AE32" i="7"/>
  <c r="M32" i="7" s="1"/>
  <c r="AE164" i="7"/>
  <c r="AE46" i="7"/>
  <c r="AE304" i="7"/>
  <c r="AE288" i="7"/>
  <c r="AG145" i="7"/>
  <c r="AG261" i="7"/>
  <c r="AG164" i="7"/>
  <c r="AG49" i="7"/>
  <c r="AG134" i="7"/>
  <c r="AE202" i="7"/>
  <c r="AE50" i="7"/>
  <c r="AE326" i="7"/>
  <c r="AE59" i="7"/>
  <c r="AE258" i="7"/>
  <c r="AE154" i="7"/>
  <c r="AG332" i="7"/>
  <c r="AG82" i="7"/>
  <c r="AG297" i="7"/>
  <c r="AG239" i="7"/>
  <c r="AG394" i="7"/>
  <c r="AE270" i="7"/>
  <c r="AE359" i="7"/>
  <c r="AE293" i="7"/>
  <c r="AE128" i="7"/>
  <c r="AE262" i="7"/>
  <c r="AE362" i="7"/>
  <c r="M362" i="7" s="1"/>
  <c r="T362" i="7" s="1"/>
  <c r="U362" i="7" s="1"/>
  <c r="AG293" i="7"/>
  <c r="AG334" i="7"/>
  <c r="AG242" i="7"/>
  <c r="AG109" i="7"/>
  <c r="AE161" i="7"/>
  <c r="AG271" i="7"/>
  <c r="AG63" i="7"/>
  <c r="AG204" i="7"/>
  <c r="AE395" i="7"/>
  <c r="M395" i="7" s="1"/>
  <c r="AE95" i="7"/>
  <c r="M95" i="7" s="1"/>
  <c r="AG212" i="7"/>
  <c r="AG346" i="7"/>
  <c r="AG315" i="7"/>
  <c r="AG287" i="7"/>
  <c r="AG236" i="7"/>
  <c r="AG120" i="7"/>
  <c r="AG159" i="7"/>
  <c r="AG316" i="7"/>
  <c r="AG37" i="7"/>
  <c r="AG360" i="7"/>
  <c r="AG181" i="7"/>
  <c r="AG73" i="7"/>
  <c r="AE392" i="7"/>
  <c r="AG156" i="7"/>
  <c r="AG45" i="7"/>
  <c r="AE306" i="7"/>
  <c r="AE336" i="7"/>
  <c r="AE91" i="7"/>
  <c r="AE354" i="7"/>
  <c r="AE83" i="7"/>
  <c r="AE177" i="7"/>
  <c r="AG379" i="7"/>
  <c r="AG115" i="7"/>
  <c r="AG313" i="7"/>
  <c r="AG279" i="7"/>
  <c r="AE394" i="7"/>
  <c r="AE377" i="7"/>
  <c r="AE342" i="7"/>
  <c r="AE356" i="7"/>
  <c r="AE155" i="7"/>
  <c r="AE331" i="7"/>
  <c r="AE47" i="7"/>
  <c r="AE172" i="7"/>
  <c r="AG108" i="7"/>
  <c r="AG304" i="7"/>
  <c r="AG186" i="7"/>
  <c r="AG307" i="7"/>
  <c r="AG350" i="7"/>
  <c r="AG110" i="7"/>
  <c r="AG256" i="7"/>
  <c r="AE294" i="7"/>
  <c r="AE106" i="7"/>
  <c r="AE234" i="7"/>
  <c r="AE160" i="7"/>
  <c r="AE375" i="7"/>
  <c r="M375" i="7" s="1"/>
  <c r="AE147" i="7"/>
  <c r="AE372" i="7"/>
  <c r="AG94" i="7"/>
  <c r="AG187" i="7"/>
  <c r="AG50" i="7"/>
  <c r="AG180" i="7"/>
  <c r="AG255" i="7"/>
  <c r="AG77" i="7"/>
  <c r="AG392" i="7"/>
  <c r="AG88" i="7"/>
  <c r="AG368" i="7"/>
  <c r="AG148" i="7"/>
  <c r="AG358" i="7"/>
  <c r="AG259" i="7"/>
  <c r="AE45" i="7"/>
  <c r="AG118" i="7"/>
  <c r="AG222" i="7"/>
  <c r="AG274" i="7"/>
  <c r="AG283" i="7"/>
  <c r="AG71" i="7"/>
  <c r="AE178" i="7"/>
  <c r="AE376" i="7"/>
  <c r="AG216" i="7"/>
  <c r="AG72" i="7"/>
  <c r="AG386" i="7"/>
  <c r="AG64" i="7"/>
  <c r="AG314" i="7"/>
  <c r="AG140" i="7"/>
  <c r="AG352" i="7"/>
  <c r="AG248" i="7"/>
  <c r="AG319" i="7"/>
  <c r="AG92" i="7"/>
  <c r="AG160" i="7"/>
  <c r="AG155" i="7"/>
  <c r="AG260" i="7"/>
  <c r="AE33" i="7"/>
  <c r="AE98" i="7"/>
  <c r="AE315" i="7"/>
  <c r="M315" i="7" s="1"/>
  <c r="AE34" i="7"/>
  <c r="AG237" i="7"/>
  <c r="AE319" i="7"/>
  <c r="AE225" i="7"/>
  <c r="AE127" i="7"/>
  <c r="AE195" i="7"/>
  <c r="AG166" i="7"/>
  <c r="AG326" i="7"/>
  <c r="AG190" i="7"/>
  <c r="AE251" i="7"/>
  <c r="AG194" i="7"/>
  <c r="AG158" i="7"/>
  <c r="AE323" i="7"/>
  <c r="M323" i="7" s="1"/>
  <c r="AE330" i="7"/>
  <c r="AE99" i="7"/>
  <c r="AE235" i="7"/>
  <c r="AE144" i="7"/>
  <c r="AE170" i="7"/>
  <c r="AE214" i="7"/>
  <c r="AE75" i="7"/>
  <c r="M75" i="7" s="1"/>
  <c r="AG365" i="7"/>
  <c r="AE350" i="7"/>
  <c r="AE118" i="7"/>
  <c r="M118" i="7" s="1"/>
  <c r="AE217" i="7"/>
  <c r="AE390" i="7"/>
  <c r="AE62" i="7"/>
  <c r="AG230" i="7"/>
  <c r="AE366" i="7"/>
  <c r="M366" i="7" s="1"/>
  <c r="AE69" i="7"/>
  <c r="M69" i="7" s="1"/>
  <c r="AG357" i="7"/>
  <c r="AE347" i="7"/>
  <c r="AE41" i="7"/>
  <c r="AE383" i="7"/>
  <c r="AE186" i="7"/>
  <c r="AG385" i="7"/>
  <c r="AG210" i="7"/>
  <c r="AE199" i="7"/>
  <c r="M199" i="7" s="1"/>
  <c r="T199" i="7" s="1"/>
  <c r="U199" i="7" s="1"/>
  <c r="AG202" i="7"/>
  <c r="AG377" i="7"/>
  <c r="AE380" i="7"/>
  <c r="AE135" i="7"/>
  <c r="AE351" i="7"/>
  <c r="AE322" i="7"/>
  <c r="M322" i="7" s="1"/>
  <c r="T322" i="7" s="1"/>
  <c r="AE269" i="7"/>
  <c r="AE277" i="7"/>
  <c r="M277" i="7" s="1"/>
  <c r="AE51" i="7"/>
  <c r="M51" i="7" s="1"/>
  <c r="AE245" i="7"/>
  <c r="AE143" i="7"/>
  <c r="M143" i="7" s="1"/>
  <c r="AE133" i="7"/>
  <c r="M133" i="7" s="1"/>
  <c r="AG43" i="7"/>
  <c r="AE162" i="7"/>
  <c r="AG173" i="7"/>
  <c r="AG66" i="7"/>
  <c r="AG376" i="7"/>
  <c r="AG40" i="7"/>
  <c r="AG311" i="7"/>
  <c r="AG132" i="7"/>
  <c r="AG331" i="7"/>
  <c r="AG240" i="7"/>
  <c r="AE201" i="7"/>
  <c r="AG325" i="7"/>
  <c r="AG99" i="7"/>
  <c r="AG165" i="7"/>
  <c r="AG192" i="7"/>
  <c r="AG267" i="7"/>
  <c r="AG35" i="7"/>
  <c r="AG127" i="7"/>
  <c r="AG47" i="7"/>
  <c r="AG231" i="7"/>
  <c r="AG292" i="7"/>
  <c r="AG83" i="7"/>
  <c r="AG302" i="7"/>
  <c r="AG179" i="7"/>
  <c r="AE205" i="7"/>
  <c r="M205" i="7" s="1"/>
  <c r="T205" i="7" s="1"/>
  <c r="U205" i="7" s="1"/>
  <c r="AG208" i="7"/>
  <c r="AG67" i="7"/>
  <c r="AG384" i="7"/>
  <c r="AG44" i="7"/>
  <c r="AG312" i="7"/>
  <c r="AG136" i="7"/>
  <c r="AG338" i="7"/>
  <c r="AG243" i="7"/>
  <c r="AG70" i="7"/>
  <c r="AE289" i="7"/>
  <c r="M289" i="7" s="1"/>
  <c r="T289" i="7" s="1"/>
  <c r="U289" i="7" s="1"/>
  <c r="AG78" i="7"/>
  <c r="AE281" i="7"/>
  <c r="AE283" i="7"/>
  <c r="AE37" i="7"/>
  <c r="AG381" i="7"/>
  <c r="AE219" i="7"/>
  <c r="AE54" i="7"/>
  <c r="AE321" i="7"/>
  <c r="AE298" i="7"/>
  <c r="AE61" i="7"/>
  <c r="M61" i="7" s="1"/>
  <c r="AE138" i="7"/>
  <c r="M138" i="7" s="1"/>
  <c r="AG62" i="7"/>
  <c r="AE257" i="7"/>
  <c r="AG246" i="7"/>
  <c r="AG182" i="7"/>
  <c r="AE211" i="7"/>
  <c r="AE388" i="7"/>
  <c r="AE364" i="7"/>
  <c r="AE346" i="7"/>
  <c r="M346" i="7" s="1"/>
  <c r="AE87" i="7"/>
  <c r="AG262" i="7"/>
  <c r="AG174" i="7"/>
  <c r="AE305" i="7"/>
  <c r="AG146" i="7"/>
  <c r="AE312" i="7"/>
  <c r="AG86" i="7"/>
  <c r="AE259" i="7"/>
  <c r="AE185" i="7"/>
  <c r="AE206" i="7"/>
  <c r="AE123" i="7"/>
  <c r="AE86" i="7"/>
  <c r="AG269" i="7"/>
  <c r="AE58" i="7"/>
  <c r="M58" i="7" s="1"/>
  <c r="AG373" i="7"/>
  <c r="AG349" i="7"/>
  <c r="AG301" i="7"/>
  <c r="AE254" i="7"/>
  <c r="M254" i="7" s="1"/>
  <c r="AE194" i="7"/>
  <c r="AE173" i="7"/>
  <c r="AG121" i="7"/>
  <c r="AG225" i="7"/>
  <c r="AG280" i="7"/>
  <c r="AG60" i="7"/>
  <c r="AG284" i="7"/>
  <c r="AG129" i="7"/>
  <c r="AG251" i="7"/>
  <c r="AG76" i="7"/>
  <c r="AG388" i="7"/>
  <c r="AG87" i="7"/>
  <c r="AG363" i="7"/>
  <c r="AG144" i="7"/>
  <c r="AG354" i="7"/>
  <c r="AG250" i="7"/>
  <c r="AG111" i="7"/>
  <c r="AG220" i="7"/>
  <c r="AG203" i="7"/>
  <c r="AG281" i="7"/>
  <c r="AG56" i="7"/>
  <c r="AG124" i="7"/>
  <c r="AG46" i="7"/>
  <c r="AG228" i="7"/>
  <c r="AG290" i="7"/>
  <c r="AG80" i="7"/>
  <c r="AG298" i="7"/>
  <c r="AG175" i="7"/>
  <c r="AE150" i="7"/>
  <c r="AE216" i="7"/>
  <c r="AG154" i="7"/>
  <c r="AE241" i="7"/>
  <c r="AG107" i="7"/>
  <c r="AG253" i="7"/>
  <c r="AG74" i="7"/>
  <c r="AE215" i="7"/>
  <c r="AE149" i="7"/>
  <c r="M149" i="7" s="1"/>
  <c r="AG54" i="7"/>
  <c r="AG310" i="7"/>
  <c r="AG98" i="7"/>
  <c r="AE303" i="7"/>
  <c r="AE358" i="7"/>
  <c r="M358" i="7" s="1"/>
  <c r="AE78" i="7"/>
  <c r="AE207" i="7"/>
  <c r="M207" i="7" s="1"/>
  <c r="T207" i="7" s="1"/>
  <c r="U207" i="7" s="1"/>
  <c r="AE333" i="7"/>
  <c r="AE82" i="7"/>
  <c r="M82" i="7" s="1"/>
  <c r="AG342" i="7"/>
  <c r="AE341" i="7"/>
  <c r="M341" i="7" s="1"/>
  <c r="AE159" i="7"/>
  <c r="AG353" i="7"/>
  <c r="AG198" i="7"/>
  <c r="AG206" i="7"/>
  <c r="AE184" i="7"/>
  <c r="M184" i="7" s="1"/>
  <c r="AE337" i="7"/>
  <c r="M337" i="7" s="1"/>
  <c r="T337" i="7" s="1"/>
  <c r="AE361" i="7"/>
  <c r="AE122" i="7"/>
  <c r="M122" i="7" s="1"/>
  <c r="AE266" i="7"/>
  <c r="M266" i="7" s="1"/>
  <c r="AE169" i="7"/>
  <c r="M169" i="7" s="1"/>
  <c r="AE196" i="7"/>
  <c r="AE242" i="7"/>
  <c r="AG130" i="7"/>
  <c r="AE382" i="7"/>
  <c r="AG139" i="7"/>
  <c r="AE227" i="7"/>
  <c r="AE79" i="7"/>
  <c r="M79" i="7" s="1"/>
  <c r="AE248" i="7"/>
  <c r="M248" i="7" s="1"/>
  <c r="AE53" i="7"/>
  <c r="AG389" i="7"/>
  <c r="AE374" i="7"/>
  <c r="AE67" i="7"/>
  <c r="AE35" i="7"/>
  <c r="M35" i="7" s="1"/>
  <c r="AE353" i="7"/>
  <c r="AE348" i="7"/>
  <c r="AE171" i="7"/>
  <c r="AE302" i="7"/>
  <c r="M302" i="7" s="1"/>
  <c r="T302" i="7" s="1"/>
  <c r="U302" i="7" s="1"/>
  <c r="AE63" i="7"/>
  <c r="M63" i="7" s="1"/>
  <c r="AE246" i="7"/>
  <c r="M246" i="7" s="1"/>
  <c r="AE66" i="7"/>
  <c r="AG215" i="7"/>
  <c r="AG96" i="7"/>
  <c r="AG303" i="7"/>
  <c r="AG383" i="7"/>
  <c r="AG100" i="7"/>
  <c r="AG217" i="7"/>
  <c r="AG196" i="7"/>
  <c r="AG268" i="7"/>
  <c r="AG52" i="7"/>
  <c r="AG171" i="7"/>
  <c r="AG48" i="7"/>
  <c r="AG371" i="7"/>
  <c r="AG306" i="7"/>
  <c r="AG84" i="7"/>
  <c r="AG305" i="7"/>
  <c r="AG234" i="7"/>
  <c r="AG324" i="7"/>
  <c r="AG93" i="7"/>
  <c r="AG163" i="7"/>
  <c r="AG188" i="7"/>
  <c r="AG263" i="7"/>
  <c r="AG105" i="7"/>
  <c r="AG219" i="7"/>
  <c r="AG200" i="7"/>
  <c r="AG270" i="7"/>
  <c r="AG55" i="7"/>
  <c r="AG123" i="7"/>
  <c r="AG285" i="7"/>
  <c r="AE167" i="7"/>
  <c r="AG393" i="7"/>
  <c r="AE175" i="7"/>
  <c r="AG369" i="7"/>
  <c r="AE134" i="7"/>
  <c r="M134" i="7" s="1"/>
  <c r="AE313" i="7"/>
  <c r="AE299" i="7"/>
  <c r="AE55" i="7"/>
  <c r="AG178" i="7"/>
  <c r="AG221" i="7"/>
  <c r="AG91" i="7"/>
  <c r="AE291" i="7"/>
  <c r="AG162" i="7"/>
  <c r="AG294" i="7"/>
  <c r="AG170" i="7"/>
  <c r="AE249" i="7"/>
  <c r="AE168" i="7"/>
  <c r="AE111" i="7"/>
  <c r="M111" i="7" s="1"/>
  <c r="AE103" i="7"/>
  <c r="AE70" i="7"/>
  <c r="AE192" i="7"/>
  <c r="M192" i="7" s="1"/>
  <c r="T192" i="7" s="1"/>
  <c r="U192" i="7" s="1"/>
  <c r="AE74" i="7"/>
  <c r="AG278" i="7"/>
  <c r="AG333" i="7"/>
  <c r="AG214" i="7"/>
  <c r="AE238" i="7"/>
  <c r="AE391" i="7"/>
  <c r="AE386" i="7"/>
  <c r="AE102" i="7"/>
  <c r="AE280" i="7"/>
  <c r="AE114" i="7"/>
  <c r="AG361" i="7"/>
  <c r="AE96" i="7"/>
  <c r="AG317" i="7"/>
  <c r="AG114" i="7"/>
  <c r="AE273" i="7"/>
  <c r="AE229" i="7"/>
  <c r="M229" i="7" s="1"/>
  <c r="AE31" i="7"/>
  <c r="AE49" i="7"/>
  <c r="M49" i="7" s="1"/>
  <c r="AE309" i="7"/>
  <c r="M309" i="7" s="1"/>
  <c r="AE57" i="7"/>
  <c r="AE151" i="7"/>
  <c r="M151" i="7" s="1"/>
  <c r="AE218" i="7"/>
  <c r="M218" i="7" s="1"/>
  <c r="AE115" i="7"/>
  <c r="AE240" i="7"/>
  <c r="AE373" i="7"/>
  <c r="AE224" i="7"/>
  <c r="AE198" i="7"/>
  <c r="AG339" i="7"/>
  <c r="AG209" i="7"/>
  <c r="AG374" i="7"/>
  <c r="AG235" i="7"/>
  <c r="AE42" i="7"/>
  <c r="M42" i="7" s="1"/>
  <c r="AE253" i="7"/>
  <c r="AE129" i="7"/>
  <c r="AE183" i="7"/>
  <c r="AE36" i="7"/>
  <c r="M36" i="7" s="1"/>
  <c r="AE64" i="7"/>
  <c r="M64" i="7" s="1"/>
  <c r="AE101" i="7"/>
  <c r="M101" i="7" s="1"/>
  <c r="AE307" i="7"/>
  <c r="M307" i="7" s="1"/>
  <c r="T307" i="7" s="1"/>
  <c r="U307" i="7" s="1"/>
  <c r="AE84" i="7"/>
  <c r="AE368" i="7"/>
  <c r="AE328" i="7"/>
  <c r="AE189" i="7"/>
  <c r="M189" i="7" s="1"/>
  <c r="AE345" i="7"/>
  <c r="AE126" i="7"/>
  <c r="M126" i="7" s="1"/>
  <c r="AE320" i="7"/>
  <c r="M320" i="7" s="1"/>
  <c r="AE148" i="7"/>
  <c r="AE243" i="7"/>
  <c r="M243" i="7" s="1"/>
  <c r="AE93" i="7"/>
  <c r="M93" i="7" s="1"/>
  <c r="AE250" i="7"/>
  <c r="AE311" i="7"/>
  <c r="M311" i="7" s="1"/>
  <c r="T311" i="7" s="1"/>
  <c r="U311" i="7" s="1"/>
  <c r="AE44" i="7"/>
  <c r="AE116" i="7"/>
  <c r="M116" i="7" s="1"/>
  <c r="AE352" i="7"/>
  <c r="M352" i="7" s="1"/>
  <c r="T352" i="7" s="1"/>
  <c r="AE40" i="7"/>
  <c r="M40" i="7" s="1"/>
  <c r="AE132" i="7"/>
  <c r="M132" i="7" s="1"/>
  <c r="T132" i="7" s="1"/>
  <c r="AE357" i="7"/>
  <c r="AE268" i="7"/>
  <c r="AE338" i="7"/>
  <c r="M338" i="7" s="1"/>
  <c r="AE261" i="7"/>
  <c r="M261" i="7" s="1"/>
  <c r="T261" i="7" s="1"/>
  <c r="AE265" i="7"/>
  <c r="M265" i="7" s="1"/>
  <c r="T265" i="7" s="1"/>
  <c r="U265" i="7" s="1"/>
  <c r="AE271" i="7"/>
  <c r="M271" i="7" s="1"/>
  <c r="AG288" i="7"/>
  <c r="AG272" i="7"/>
  <c r="AG247" i="7"/>
  <c r="AG161" i="7"/>
  <c r="AG103" i="7"/>
  <c r="AG137" i="7"/>
  <c r="AE274" i="7"/>
  <c r="M274" i="7" s="1"/>
  <c r="AG387" i="7"/>
  <c r="AE371" i="7"/>
  <c r="AG348" i="7"/>
  <c r="AG193" i="7"/>
  <c r="AG355" i="7"/>
  <c r="AG382" i="7"/>
  <c r="AG89" i="7"/>
  <c r="AG276" i="7"/>
  <c r="AG191" i="7"/>
  <c r="AG244" i="7"/>
  <c r="AG359" i="7"/>
  <c r="AG119" i="7"/>
  <c r="AG157" i="7"/>
  <c r="AG344" i="7"/>
  <c r="AG364" i="7"/>
  <c r="AG223" i="7"/>
  <c r="AG57" i="7"/>
  <c r="AG211" i="7"/>
  <c r="AG185" i="7"/>
  <c r="AG142" i="7"/>
  <c r="AE363" i="7"/>
  <c r="AG31" i="7"/>
  <c r="AG131" i="7"/>
  <c r="AG176" i="7"/>
  <c r="AG321" i="7"/>
  <c r="AG356" i="7"/>
  <c r="AG351" i="7"/>
  <c r="AE166" i="7"/>
  <c r="M166" i="7" s="1"/>
  <c r="AE112" i="7"/>
  <c r="M112" i="7" s="1"/>
  <c r="AE396" i="7"/>
  <c r="AE203" i="7"/>
  <c r="M203" i="7" s="1"/>
  <c r="AE365" i="7"/>
  <c r="M365" i="7" s="1"/>
  <c r="T365" i="7" s="1"/>
  <c r="AE369" i="7"/>
  <c r="AG168" i="7"/>
  <c r="AE139" i="7"/>
  <c r="M139" i="7" s="1"/>
  <c r="AG390" i="7"/>
  <c r="AE222" i="7"/>
  <c r="AG328" i="7"/>
  <c r="AG167" i="7"/>
  <c r="AG296" i="7"/>
  <c r="AE334" i="7"/>
  <c r="AE163" i="7"/>
  <c r="M163" i="7" s="1"/>
  <c r="AE43" i="7"/>
  <c r="M43" i="7" s="1"/>
  <c r="AE378" i="7"/>
  <c r="AE179" i="7"/>
  <c r="M179" i="7" s="1"/>
  <c r="AE393" i="7"/>
  <c r="AE290" i="7"/>
  <c r="M290" i="7" s="1"/>
  <c r="AE200" i="7"/>
  <c r="M200" i="7" s="1"/>
  <c r="T200" i="7" s="1"/>
  <c r="U200" i="7" s="1"/>
  <c r="AE156" i="7"/>
  <c r="AG300" i="7"/>
  <c r="AG367" i="7"/>
  <c r="AG264" i="7"/>
  <c r="AG34" i="7"/>
  <c r="AG147" i="7"/>
  <c r="AG233" i="7"/>
  <c r="AG102" i="7"/>
  <c r="AE385" i="7"/>
  <c r="AE131" i="7"/>
  <c r="AE176" i="7"/>
  <c r="AE210" i="7"/>
  <c r="AG291" i="7"/>
  <c r="AG53" i="7"/>
  <c r="AG286" i="7"/>
  <c r="K14" i="7"/>
  <c r="B37" i="2"/>
  <c r="B31" i="2"/>
  <c r="B25" i="2"/>
  <c r="AE18" i="7"/>
  <c r="AE26" i="7"/>
  <c r="M26" i="7" s="1"/>
  <c r="M238" i="7" l="1"/>
  <c r="M242" i="7"/>
  <c r="M44" i="7"/>
  <c r="M96" i="7"/>
  <c r="T96" i="7" s="1"/>
  <c r="U96" i="7" s="1"/>
  <c r="M183" i="7"/>
  <c r="T183" i="7" s="1"/>
  <c r="M55" i="7"/>
  <c r="M171" i="7"/>
  <c r="M86" i="7"/>
  <c r="T86" i="7" s="1"/>
  <c r="U86" i="7" s="1"/>
  <c r="M305" i="7"/>
  <c r="T305" i="7" s="1"/>
  <c r="U305" i="7" s="1"/>
  <c r="M54" i="7"/>
  <c r="M319" i="7"/>
  <c r="M202" i="7"/>
  <c r="M108" i="7"/>
  <c r="M73" i="7"/>
  <c r="M39" i="7"/>
  <c r="M327" i="7"/>
  <c r="T327" i="7" s="1"/>
  <c r="M236" i="7"/>
  <c r="M113" i="7"/>
  <c r="M363" i="7"/>
  <c r="T363" i="7" s="1"/>
  <c r="U363" i="7" s="1"/>
  <c r="M250" i="7"/>
  <c r="M129" i="7"/>
  <c r="M114" i="7"/>
  <c r="M299" i="7"/>
  <c r="T299" i="7" s="1"/>
  <c r="M357" i="7"/>
  <c r="T357" i="7" s="1"/>
  <c r="U357" i="7" s="1"/>
  <c r="M280" i="7"/>
  <c r="T280" i="7" s="1"/>
  <c r="U280" i="7" s="1"/>
  <c r="M85" i="7"/>
  <c r="M37" i="7"/>
  <c r="M380" i="7"/>
  <c r="T380" i="7" s="1"/>
  <c r="U380" i="7" s="1"/>
  <c r="M41" i="7"/>
  <c r="M376" i="7"/>
  <c r="M378" i="7"/>
  <c r="M373" i="7"/>
  <c r="T373" i="7" s="1"/>
  <c r="U373" i="7" s="1"/>
  <c r="M148" i="7"/>
  <c r="M216" i="7"/>
  <c r="M240" i="7"/>
  <c r="M377" i="7"/>
  <c r="T377" i="7" s="1"/>
  <c r="M212" i="7"/>
  <c r="M291" i="7"/>
  <c r="T291" i="7" s="1"/>
  <c r="U291" i="7" s="1"/>
  <c r="M99" i="7"/>
  <c r="M104" i="7"/>
  <c r="M215" i="7"/>
  <c r="M312" i="7"/>
  <c r="M388" i="7"/>
  <c r="M298" i="7"/>
  <c r="T298" i="7" s="1"/>
  <c r="U298" i="7" s="1"/>
  <c r="M127" i="7"/>
  <c r="M47" i="7"/>
  <c r="M306" i="7"/>
  <c r="T306" i="7" s="1"/>
  <c r="U306" i="7" s="1"/>
  <c r="M326" i="7"/>
  <c r="T326" i="7" s="1"/>
  <c r="U326" i="7" s="1"/>
  <c r="M288" i="7"/>
  <c r="T288" i="7" s="1"/>
  <c r="U288" i="7" s="1"/>
  <c r="M318" i="7"/>
  <c r="M267" i="7"/>
  <c r="M367" i="7"/>
  <c r="T367" i="7" s="1"/>
  <c r="M165" i="7"/>
  <c r="M208" i="7"/>
  <c r="M107" i="7"/>
  <c r="M272" i="7"/>
  <c r="T272" i="7" s="1"/>
  <c r="U272" i="7" s="1"/>
  <c r="M130" i="7"/>
  <c r="M76" i="7"/>
  <c r="M340" i="7"/>
  <c r="M187" i="7"/>
  <c r="M57" i="7"/>
  <c r="M53" i="7"/>
  <c r="M196" i="7"/>
  <c r="M211" i="7"/>
  <c r="T211" i="7" s="1"/>
  <c r="U211" i="7" s="1"/>
  <c r="M321" i="7"/>
  <c r="T321" i="7" s="1"/>
  <c r="U321" i="7" s="1"/>
  <c r="M201" i="7"/>
  <c r="T201" i="7" s="1"/>
  <c r="M372" i="7"/>
  <c r="M331" i="7"/>
  <c r="T331" i="7" s="1"/>
  <c r="M50" i="7"/>
  <c r="M304" i="7"/>
  <c r="T304" i="7" s="1"/>
  <c r="U304" i="7" s="1"/>
  <c r="M381" i="7"/>
  <c r="M56" i="7"/>
  <c r="T56" i="7" s="1"/>
  <c r="M278" i="7"/>
  <c r="M310" i="7"/>
  <c r="M141" i="7"/>
  <c r="M120" i="7"/>
  <c r="M292" i="7"/>
  <c r="T292" i="7" s="1"/>
  <c r="U292" i="7" s="1"/>
  <c r="M349" i="7"/>
  <c r="M344" i="7"/>
  <c r="T344" i="7" s="1"/>
  <c r="V344" i="7" s="1"/>
  <c r="M264" i="7"/>
  <c r="T264" i="7" s="1"/>
  <c r="U264" i="7" s="1"/>
  <c r="M77" i="7"/>
  <c r="M182" i="7"/>
  <c r="M284" i="7"/>
  <c r="M316" i="7"/>
  <c r="M146" i="7"/>
  <c r="U146" i="7"/>
  <c r="V146" i="7"/>
  <c r="M78" i="7"/>
  <c r="M105" i="7"/>
  <c r="M393" i="7"/>
  <c r="M198" i="7"/>
  <c r="M162" i="7"/>
  <c r="T162" i="7" s="1"/>
  <c r="M214" i="7"/>
  <c r="T214" i="7" s="1"/>
  <c r="U214" i="7" s="1"/>
  <c r="M147" i="7"/>
  <c r="M46" i="7"/>
  <c r="M355" i="7"/>
  <c r="M256" i="7"/>
  <c r="T256" i="7" s="1"/>
  <c r="U256" i="7" s="1"/>
  <c r="M308" i="7"/>
  <c r="M285" i="7"/>
  <c r="T285" i="7" s="1"/>
  <c r="U285" i="7" s="1"/>
  <c r="M48" i="7"/>
  <c r="M379" i="7"/>
  <c r="M345" i="7"/>
  <c r="T345" i="7" s="1"/>
  <c r="V345" i="7"/>
  <c r="U345" i="7"/>
  <c r="M168" i="7"/>
  <c r="V168" i="7"/>
  <c r="U168" i="7"/>
  <c r="M396" i="7"/>
  <c r="T396" i="7" s="1"/>
  <c r="U396" i="7" s="1"/>
  <c r="M249" i="7"/>
  <c r="T249" i="7" s="1"/>
  <c r="M173" i="7"/>
  <c r="M155" i="7"/>
  <c r="M222" i="7"/>
  <c r="T222" i="7" s="1"/>
  <c r="U222" i="7" s="1"/>
  <c r="M268" i="7"/>
  <c r="T268" i="7" s="1"/>
  <c r="M328" i="7"/>
  <c r="T328" i="7" s="1"/>
  <c r="M224" i="7"/>
  <c r="M348" i="7"/>
  <c r="T348" i="7" s="1"/>
  <c r="U348" i="7" s="1"/>
  <c r="M159" i="7"/>
  <c r="M303" i="7"/>
  <c r="T303" i="7" s="1"/>
  <c r="U303" i="7" s="1"/>
  <c r="M194" i="7"/>
  <c r="V194" i="7"/>
  <c r="U194" i="7"/>
  <c r="M123" i="7"/>
  <c r="M219" i="7"/>
  <c r="M351" i="7"/>
  <c r="T351" i="7" s="1"/>
  <c r="U351" i="7" s="1"/>
  <c r="M186" i="7"/>
  <c r="M62" i="7"/>
  <c r="M170" i="7"/>
  <c r="M251" i="7"/>
  <c r="T251" i="7" s="1"/>
  <c r="U251" i="7" s="1"/>
  <c r="M356" i="7"/>
  <c r="M177" i="7"/>
  <c r="M392" i="7"/>
  <c r="M262" i="7"/>
  <c r="T262" i="7" s="1"/>
  <c r="M164" i="7"/>
  <c r="M220" i="7"/>
  <c r="T220" i="7" s="1"/>
  <c r="V220" i="7"/>
  <c r="U220" i="7"/>
  <c r="M145" i="7"/>
  <c r="M193" i="7"/>
  <c r="M100" i="7"/>
  <c r="M213" i="7"/>
  <c r="T213" i="7" s="1"/>
  <c r="U213" i="7" s="1"/>
  <c r="M295" i="7"/>
  <c r="T295" i="7" s="1"/>
  <c r="U295" i="7" s="1"/>
  <c r="M157" i="7"/>
  <c r="M68" i="7"/>
  <c r="M88" i="7"/>
  <c r="T88" i="7" s="1"/>
  <c r="U88" i="7" s="1"/>
  <c r="M230" i="7"/>
  <c r="M232" i="7"/>
  <c r="M276" i="7"/>
  <c r="T276" i="7" s="1"/>
  <c r="M244" i="7"/>
  <c r="T244" i="7" s="1"/>
  <c r="M72" i="7"/>
  <c r="U72" i="7"/>
  <c r="V72" i="7"/>
  <c r="M137" i="7"/>
  <c r="T137" i="7" s="1"/>
  <c r="U137" i="7" s="1"/>
  <c r="M18" i="7"/>
  <c r="U18" i="7"/>
  <c r="V18" i="7"/>
  <c r="M210" i="7"/>
  <c r="T210" i="7" s="1"/>
  <c r="M368" i="7"/>
  <c r="T368" i="7" s="1"/>
  <c r="U368" i="7" s="1"/>
  <c r="M253" i="7"/>
  <c r="M31" i="7"/>
  <c r="M74" i="7"/>
  <c r="T74" i="7" s="1"/>
  <c r="U74" i="7" s="1"/>
  <c r="M313" i="7"/>
  <c r="T313" i="7" s="1"/>
  <c r="M353" i="7"/>
  <c r="M227" i="7"/>
  <c r="T227" i="7" s="1"/>
  <c r="U227" i="7"/>
  <c r="V227" i="7"/>
  <c r="M241" i="7"/>
  <c r="M206" i="7"/>
  <c r="M257" i="7"/>
  <c r="T257" i="7" s="1"/>
  <c r="M135" i="7"/>
  <c r="M383" i="7"/>
  <c r="M390" i="7"/>
  <c r="M144" i="7"/>
  <c r="M34" i="7"/>
  <c r="M45" i="7"/>
  <c r="M160" i="7"/>
  <c r="M342" i="7"/>
  <c r="T342" i="7" s="1"/>
  <c r="M83" i="7"/>
  <c r="M128" i="7"/>
  <c r="M140" i="7"/>
  <c r="M60" i="7"/>
  <c r="T60" i="7" s="1"/>
  <c r="V60" i="7"/>
  <c r="U60" i="7"/>
  <c r="M191" i="7"/>
  <c r="T191" i="7" s="1"/>
  <c r="M71" i="7"/>
  <c r="M209" i="7"/>
  <c r="M153" i="7"/>
  <c r="T153" i="7" s="1"/>
  <c r="M317" i="7"/>
  <c r="M52" i="7"/>
  <c r="T52" i="7" s="1"/>
  <c r="V52" i="7"/>
  <c r="U52" i="7"/>
  <c r="M109" i="7"/>
  <c r="M247" i="7"/>
  <c r="T247" i="7" s="1"/>
  <c r="M94" i="7"/>
  <c r="M384" i="7"/>
  <c r="T384" i="7" s="1"/>
  <c r="U384" i="7" s="1"/>
  <c r="M287" i="7"/>
  <c r="M387" i="7"/>
  <c r="T387" i="7" s="1"/>
  <c r="U387" i="7" s="1"/>
  <c r="M332" i="7"/>
  <c r="T332" i="7" s="1"/>
  <c r="U332" i="7" s="1"/>
  <c r="M260" i="7"/>
  <c r="T260" i="7" s="1"/>
  <c r="U260" i="7" s="1"/>
  <c r="M185" i="7"/>
  <c r="T185" i="7" s="1"/>
  <c r="M217" i="7"/>
  <c r="M235" i="7"/>
  <c r="T235" i="7" s="1"/>
  <c r="V235" i="7"/>
  <c r="U235" i="7"/>
  <c r="M234" i="7"/>
  <c r="M354" i="7"/>
  <c r="T354" i="7" s="1"/>
  <c r="M161" i="7"/>
  <c r="M293" i="7"/>
  <c r="T293" i="7" s="1"/>
  <c r="U293" i="7" s="1"/>
  <c r="M154" i="7"/>
  <c r="T154" i="7" s="1"/>
  <c r="M226" i="7"/>
  <c r="M89" i="7"/>
  <c r="M81" i="7"/>
  <c r="U81" i="7"/>
  <c r="V81" i="7"/>
  <c r="M286" i="7"/>
  <c r="M360" i="7"/>
  <c r="T360" i="7" s="1"/>
  <c r="U360" i="7" s="1"/>
  <c r="M325" i="7"/>
  <c r="M65" i="7"/>
  <c r="M297" i="7"/>
  <c r="T297" i="7" s="1"/>
  <c r="U297" i="7" s="1"/>
  <c r="M197" i="7"/>
  <c r="M80" i="7"/>
  <c r="T80" i="7" s="1"/>
  <c r="U80" i="7" s="1"/>
  <c r="M279" i="7"/>
  <c r="T279" i="7" s="1"/>
  <c r="U279" i="7" s="1"/>
  <c r="M152" i="7"/>
  <c r="V152" i="7"/>
  <c r="U152" i="7"/>
  <c r="M180" i="7"/>
  <c r="V180" i="7"/>
  <c r="U180" i="7"/>
  <c r="M38" i="7"/>
  <c r="T38" i="7" s="1"/>
  <c r="M314" i="7"/>
  <c r="M225" i="7"/>
  <c r="M361" i="7"/>
  <c r="T361" i="7" s="1"/>
  <c r="U361" i="7" s="1"/>
  <c r="M87" i="7"/>
  <c r="T87" i="7" s="1"/>
  <c r="U87" i="7" s="1"/>
  <c r="M131" i="7"/>
  <c r="M273" i="7"/>
  <c r="T273" i="7" s="1"/>
  <c r="U273" i="7" s="1"/>
  <c r="M70" i="7"/>
  <c r="M66" i="7"/>
  <c r="T66" i="7" s="1"/>
  <c r="U66" i="7" s="1"/>
  <c r="M382" i="7"/>
  <c r="M259" i="7"/>
  <c r="T259" i="7" s="1"/>
  <c r="M283" i="7"/>
  <c r="T283" i="7" s="1"/>
  <c r="M245" i="7"/>
  <c r="T245" i="7" s="1"/>
  <c r="V245" i="7"/>
  <c r="U245" i="7"/>
  <c r="M347" i="7"/>
  <c r="T347" i="7" s="1"/>
  <c r="U347" i="7" s="1"/>
  <c r="M98" i="7"/>
  <c r="T98" i="7" s="1"/>
  <c r="M178" i="7"/>
  <c r="T178" i="7" s="1"/>
  <c r="U178" i="7"/>
  <c r="V178" i="7"/>
  <c r="M106" i="7"/>
  <c r="T106" i="7" s="1"/>
  <c r="M394" i="7"/>
  <c r="M91" i="7"/>
  <c r="M359" i="7"/>
  <c r="T359" i="7" s="1"/>
  <c r="U359" i="7" s="1"/>
  <c r="M258" i="7"/>
  <c r="T258" i="7" s="1"/>
  <c r="U258" i="7" s="1"/>
  <c r="M174" i="7"/>
  <c r="M121" i="7"/>
  <c r="M255" i="7"/>
  <c r="T255" i="7" s="1"/>
  <c r="M124" i="7"/>
  <c r="T124" i="7" s="1"/>
  <c r="U124" i="7" s="1"/>
  <c r="M221" i="7"/>
  <c r="M237" i="7"/>
  <c r="U237" i="7"/>
  <c r="V237" i="7"/>
  <c r="M181" i="7"/>
  <c r="M231" i="7"/>
  <c r="M136" i="7"/>
  <c r="M339" i="7"/>
  <c r="T339" i="7" s="1"/>
  <c r="U339" i="7" s="1"/>
  <c r="M190" i="7"/>
  <c r="M296" i="7"/>
  <c r="T296" i="7" s="1"/>
  <c r="U296" i="7" s="1"/>
  <c r="M329" i="7"/>
  <c r="T329" i="7" s="1"/>
  <c r="U329" i="7" s="1"/>
  <c r="M97" i="7"/>
  <c r="T97" i="7" s="1"/>
  <c r="U97" i="7" s="1"/>
  <c r="M275" i="7"/>
  <c r="T275" i="7" s="1"/>
  <c r="U275" i="7" s="1"/>
  <c r="M233" i="7"/>
  <c r="M188" i="7"/>
  <c r="T188" i="7" s="1"/>
  <c r="M167" i="7"/>
  <c r="T167" i="7" s="1"/>
  <c r="U167" i="7" s="1"/>
  <c r="M269" i="7"/>
  <c r="M158" i="7"/>
  <c r="M343" i="7"/>
  <c r="T343" i="7" s="1"/>
  <c r="U343" i="7" s="1"/>
  <c r="M176" i="7"/>
  <c r="T176" i="7" s="1"/>
  <c r="M84" i="7"/>
  <c r="M102" i="7"/>
  <c r="M371" i="7"/>
  <c r="T371" i="7" s="1"/>
  <c r="M115" i="7"/>
  <c r="M386" i="7"/>
  <c r="M67" i="7"/>
  <c r="M385" i="7"/>
  <c r="T385" i="7" s="1"/>
  <c r="U385" i="7" s="1"/>
  <c r="M156" i="7"/>
  <c r="T156" i="7" s="1"/>
  <c r="M334" i="7"/>
  <c r="M369" i="7"/>
  <c r="T369" i="7" s="1"/>
  <c r="M391" i="7"/>
  <c r="T391" i="7" s="1"/>
  <c r="M103" i="7"/>
  <c r="M175" i="7"/>
  <c r="M374" i="7"/>
  <c r="T374" i="7" s="1"/>
  <c r="M333" i="7"/>
  <c r="M150" i="7"/>
  <c r="M364" i="7"/>
  <c r="T364" i="7" s="1"/>
  <c r="U364" i="7" s="1"/>
  <c r="M281" i="7"/>
  <c r="T281" i="7" s="1"/>
  <c r="U281" i="7" s="1"/>
  <c r="M350" i="7"/>
  <c r="M330" i="7"/>
  <c r="T330" i="7" s="1"/>
  <c r="M195" i="7"/>
  <c r="M33" i="7"/>
  <c r="M294" i="7"/>
  <c r="T294" i="7" s="1"/>
  <c r="U294" i="7" s="1"/>
  <c r="M172" i="7"/>
  <c r="T172" i="7" s="1"/>
  <c r="M336" i="7"/>
  <c r="M270" i="7"/>
  <c r="M59" i="7"/>
  <c r="T59" i="7" s="1"/>
  <c r="U59" i="7" s="1"/>
  <c r="M110" i="7"/>
  <c r="M119" i="7"/>
  <c r="M282" i="7"/>
  <c r="M204" i="7"/>
  <c r="M301" i="7"/>
  <c r="T301" i="7" s="1"/>
  <c r="U301" i="7" s="1"/>
  <c r="M370" i="7"/>
  <c r="V370" i="7"/>
  <c r="U370" i="7"/>
  <c r="M389" i="7"/>
  <c r="M300" i="7"/>
  <c r="T300" i="7" s="1"/>
  <c r="U300" i="7" s="1"/>
  <c r="M142" i="7"/>
  <c r="M228" i="7"/>
  <c r="T228" i="7" s="1"/>
  <c r="U228" i="7" s="1"/>
  <c r="M223" i="7"/>
  <c r="T223" i="7" s="1"/>
  <c r="U223" i="7" s="1"/>
  <c r="M125" i="7"/>
  <c r="M92" i="7"/>
  <c r="M263" i="7"/>
  <c r="T263" i="7" s="1"/>
  <c r="M324" i="7"/>
  <c r="T324" i="7" s="1"/>
  <c r="U324" i="7" s="1"/>
  <c r="M239" i="7"/>
  <c r="U22" i="7"/>
  <c r="V22" i="7"/>
  <c r="U16" i="7"/>
  <c r="V16" i="7"/>
  <c r="T151" i="7"/>
  <c r="U151" i="7" s="1"/>
  <c r="T271" i="7"/>
  <c r="T112" i="7"/>
  <c r="T79" i="7"/>
  <c r="U79" i="7" s="1"/>
  <c r="T69" i="7"/>
  <c r="T177" i="7"/>
  <c r="T386" i="7"/>
  <c r="T148" i="7"/>
  <c r="U148" i="7" s="1"/>
  <c r="T242" i="7"/>
  <c r="U242" i="7" s="1"/>
  <c r="T335" i="7"/>
  <c r="U335" i="7" s="1"/>
  <c r="F5" i="9"/>
  <c r="F6" i="9"/>
  <c r="F7" i="9"/>
  <c r="F8" i="9"/>
  <c r="F9" i="9"/>
  <c r="T135" i="7"/>
  <c r="U135" i="7" s="1"/>
  <c r="T240" i="7"/>
  <c r="T274" i="7"/>
  <c r="T64" i="7"/>
  <c r="U64" i="7" s="1"/>
  <c r="T203" i="7"/>
  <c r="T290" i="7"/>
  <c r="U290" i="7" s="1"/>
  <c r="T366" i="7"/>
  <c r="T95" i="7"/>
  <c r="U95" i="7" s="1"/>
  <c r="T129" i="7"/>
  <c r="T32" i="7"/>
  <c r="T179" i="7"/>
  <c r="U179" i="7" s="1"/>
  <c r="T35" i="7"/>
  <c r="T128" i="7"/>
  <c r="U128" i="7" s="1"/>
  <c r="T101" i="7"/>
  <c r="T277" i="7"/>
  <c r="T82" i="7"/>
  <c r="T198" i="7"/>
  <c r="U198" i="7" s="1"/>
  <c r="T55" i="7"/>
  <c r="U55" i="7" s="1"/>
  <c r="T195" i="7"/>
  <c r="T117" i="7"/>
  <c r="T40" i="7"/>
  <c r="T163" i="7"/>
  <c r="T189" i="7"/>
  <c r="T250" i="7"/>
  <c r="T246" i="7"/>
  <c r="T138" i="7"/>
  <c r="U138" i="7" s="1"/>
  <c r="T36" i="7"/>
  <c r="T378" i="7"/>
  <c r="T58" i="7"/>
  <c r="U58" i="7" s="1"/>
  <c r="T253" i="7"/>
  <c r="T116" i="7"/>
  <c r="T44" i="7"/>
  <c r="U44" i="7" s="1"/>
  <c r="T254" i="7"/>
  <c r="T375" i="7"/>
  <c r="T171" i="7"/>
  <c r="T266" i="7"/>
  <c r="U266" i="7" s="1"/>
  <c r="T78" i="7"/>
  <c r="U78" i="7" s="1"/>
  <c r="T238" i="7"/>
  <c r="U238" i="7" s="1"/>
  <c r="T123" i="7"/>
  <c r="U123" i="7" s="1"/>
  <c r="T160" i="7"/>
  <c r="T41" i="7"/>
  <c r="T99" i="7"/>
  <c r="U99" i="7" s="1"/>
  <c r="T216" i="7"/>
  <c r="U216" i="7" s="1"/>
  <c r="T333" i="7"/>
  <c r="T376" i="7"/>
  <c r="U376" i="7" s="1"/>
  <c r="T127" i="7"/>
  <c r="U127" i="7" s="1"/>
  <c r="T34" i="7"/>
  <c r="T270" i="7"/>
  <c r="T107" i="7"/>
  <c r="T209" i="7"/>
  <c r="T120" i="7"/>
  <c r="U120" i="7" s="1"/>
  <c r="T161" i="7"/>
  <c r="T108" i="7"/>
  <c r="T393" i="7"/>
  <c r="U393" i="7" s="1"/>
  <c r="T84" i="7"/>
  <c r="U84" i="7" s="1"/>
  <c r="T173" i="7"/>
  <c r="T382" i="7"/>
  <c r="T334" i="7"/>
  <c r="T218" i="7"/>
  <c r="U218" i="7" s="1"/>
  <c r="T70" i="7"/>
  <c r="U70" i="7" s="1"/>
  <c r="T175" i="7"/>
  <c r="T319" i="7"/>
  <c r="T166" i="7"/>
  <c r="T320" i="7"/>
  <c r="U320" i="7" s="1"/>
  <c r="T42" i="7"/>
  <c r="T49" i="7"/>
  <c r="T353" i="7"/>
  <c r="T104" i="7"/>
  <c r="U104" i="7" s="1"/>
  <c r="T170" i="7"/>
  <c r="T89" i="7"/>
  <c r="U89" i="7" s="1"/>
  <c r="T121" i="7"/>
  <c r="U121" i="7" s="1"/>
  <c r="T193" i="7"/>
  <c r="U193" i="7" s="1"/>
  <c r="T370" i="7"/>
  <c r="T241" i="7"/>
  <c r="U241" i="7" s="1"/>
  <c r="T233" i="7"/>
  <c r="U233" i="7" s="1"/>
  <c r="T169" i="7"/>
  <c r="T122" i="7"/>
  <c r="U122" i="7" s="1"/>
  <c r="T184" i="7"/>
  <c r="T43" i="7"/>
  <c r="T229" i="7"/>
  <c r="U229" i="7" s="1"/>
  <c r="T63" i="7"/>
  <c r="U63" i="7" s="1"/>
  <c r="T346" i="7"/>
  <c r="U346" i="7" s="1"/>
  <c r="T315" i="7"/>
  <c r="T252" i="7"/>
  <c r="U252" i="7" s="1"/>
  <c r="T51" i="7"/>
  <c r="T33" i="7"/>
  <c r="T234" i="7"/>
  <c r="U234" i="7" s="1"/>
  <c r="T372" i="7"/>
  <c r="U372" i="7" s="1"/>
  <c r="T394" i="7"/>
  <c r="U394" i="7" s="1"/>
  <c r="T336" i="7"/>
  <c r="T149" i="7"/>
  <c r="U149" i="7" s="1"/>
  <c r="T150" i="7"/>
  <c r="U150" i="7" s="1"/>
  <c r="T85" i="7"/>
  <c r="U85" i="7" s="1"/>
  <c r="T45" i="7"/>
  <c r="T57" i="7"/>
  <c r="U57" i="7" s="1"/>
  <c r="T134" i="7"/>
  <c r="U134" i="7" s="1"/>
  <c r="T53" i="7"/>
  <c r="U53" i="7" s="1"/>
  <c r="T159" i="7"/>
  <c r="T37" i="7"/>
  <c r="T47" i="7"/>
  <c r="T226" i="7"/>
  <c r="U226" i="7" s="1"/>
  <c r="T103" i="7"/>
  <c r="U103" i="7" s="1"/>
  <c r="T114" i="7"/>
  <c r="T312" i="7"/>
  <c r="T350" i="7"/>
  <c r="U350" i="7" s="1"/>
  <c r="T147" i="7"/>
  <c r="U147" i="7" s="1"/>
  <c r="T94" i="7"/>
  <c r="U94" i="7" s="1"/>
  <c r="T383" i="7"/>
  <c r="T224" i="7"/>
  <c r="U224" i="7" s="1"/>
  <c r="T196" i="7"/>
  <c r="U196" i="7" s="1"/>
  <c r="T139" i="7"/>
  <c r="U139" i="7" s="1"/>
  <c r="T93" i="7"/>
  <c r="U93" i="7" s="1"/>
  <c r="T26" i="7"/>
  <c r="T338" i="7"/>
  <c r="T18" i="7"/>
  <c r="T61" i="7"/>
  <c r="U61" i="7" s="1"/>
  <c r="T126" i="7"/>
  <c r="U126" i="7" s="1"/>
  <c r="T215" i="7"/>
  <c r="T131" i="7"/>
  <c r="T243" i="7"/>
  <c r="U243" i="7" s="1"/>
  <c r="T115" i="7"/>
  <c r="T102" i="7"/>
  <c r="U102" i="7" s="1"/>
  <c r="T206" i="7"/>
  <c r="T144" i="7"/>
  <c r="T225" i="7"/>
  <c r="T341" i="7"/>
  <c r="T31" i="7"/>
  <c r="T186" i="7"/>
  <c r="T91" i="7"/>
  <c r="U91" i="7" s="1"/>
  <c r="T267" i="7"/>
  <c r="U267" i="7" s="1"/>
  <c r="T221" i="7"/>
  <c r="T349" i="7"/>
  <c r="U349" i="7" s="1"/>
  <c r="T230" i="7"/>
  <c r="U230" i="7" s="1"/>
  <c r="T379" i="7"/>
  <c r="U379" i="7" s="1"/>
  <c r="T239" i="7"/>
  <c r="T316" i="7"/>
  <c r="U316" i="7" s="1"/>
  <c r="T67" i="7"/>
  <c r="U67" i="7" s="1"/>
  <c r="T248" i="7"/>
  <c r="T388" i="7"/>
  <c r="T54" i="7"/>
  <c r="T143" i="7"/>
  <c r="U143" i="7" s="1"/>
  <c r="T75" i="7"/>
  <c r="U75" i="7" s="1"/>
  <c r="T323" i="7"/>
  <c r="U323" i="7" s="1"/>
  <c r="T309" i="7"/>
  <c r="U309" i="7" s="1"/>
  <c r="T358" i="7"/>
  <c r="U358" i="7" s="1"/>
  <c r="T62" i="7"/>
  <c r="T194" i="7"/>
  <c r="T269" i="7"/>
  <c r="U269" i="7" s="1"/>
  <c r="T390" i="7"/>
  <c r="T381" i="7"/>
  <c r="U381" i="7" s="1"/>
  <c r="T308" i="7"/>
  <c r="T190" i="7"/>
  <c r="T180" i="7"/>
  <c r="T111" i="7"/>
  <c r="T168" i="7"/>
  <c r="T219" i="7"/>
  <c r="U219" i="7" s="1"/>
  <c r="T133" i="7"/>
  <c r="T217" i="7"/>
  <c r="U217" i="7" s="1"/>
  <c r="T118" i="7"/>
  <c r="T356" i="7"/>
  <c r="U356" i="7" s="1"/>
  <c r="T395" i="7"/>
  <c r="T278" i="7"/>
  <c r="U278" i="7" s="1"/>
  <c r="T165" i="7"/>
  <c r="T71" i="7"/>
  <c r="U71" i="7" s="1"/>
  <c r="T317" i="7"/>
  <c r="U317" i="7" s="1"/>
  <c r="T197" i="7"/>
  <c r="T152" i="7"/>
  <c r="T155" i="7"/>
  <c r="T392" i="7"/>
  <c r="T202" i="7"/>
  <c r="U202" i="7" s="1"/>
  <c r="T81" i="7"/>
  <c r="T318" i="7"/>
  <c r="U318" i="7" s="1"/>
  <c r="T119" i="7"/>
  <c r="T208" i="7"/>
  <c r="U208" i="7" s="1"/>
  <c r="T158" i="7"/>
  <c r="T39" i="7"/>
  <c r="T65" i="7"/>
  <c r="U65" i="7" s="1"/>
  <c r="T105" i="7"/>
  <c r="T83" i="7"/>
  <c r="U83" i="7" s="1"/>
  <c r="T73" i="7"/>
  <c r="U73" i="7" s="1"/>
  <c r="T355" i="7"/>
  <c r="U355" i="7" s="1"/>
  <c r="T282" i="7"/>
  <c r="T286" i="7"/>
  <c r="U286" i="7" s="1"/>
  <c r="T340" i="7"/>
  <c r="U340" i="7" s="1"/>
  <c r="T182" i="7"/>
  <c r="T72" i="7"/>
  <c r="T145" i="7"/>
  <c r="U145" i="7" s="1"/>
  <c r="T204" i="7"/>
  <c r="U204" i="7" s="1"/>
  <c r="T232" i="7"/>
  <c r="U232" i="7" s="1"/>
  <c r="T287" i="7"/>
  <c r="T389" i="7"/>
  <c r="U389" i="7" s="1"/>
  <c r="T125" i="7"/>
  <c r="U125" i="7" s="1"/>
  <c r="T236" i="7"/>
  <c r="U236" i="7" s="1"/>
  <c r="T46" i="7"/>
  <c r="T157" i="7"/>
  <c r="T146" i="7"/>
  <c r="T284" i="7"/>
  <c r="T110" i="7"/>
  <c r="T100" i="7"/>
  <c r="U100" i="7" s="1"/>
  <c r="T310" i="7"/>
  <c r="T314" i="7"/>
  <c r="U314" i="7" s="1"/>
  <c r="T325" i="7"/>
  <c r="U325" i="7" s="1"/>
  <c r="T142" i="7"/>
  <c r="T76" i="7"/>
  <c r="U76" i="7" s="1"/>
  <c r="T113" i="7"/>
  <c r="T50" i="7"/>
  <c r="U50" i="7" s="1"/>
  <c r="T164" i="7"/>
  <c r="U164" i="7" s="1"/>
  <c r="T174" i="7"/>
  <c r="T140" i="7"/>
  <c r="U140" i="7" s="1"/>
  <c r="T212" i="7"/>
  <c r="U212" i="7" s="1"/>
  <c r="T90" i="7"/>
  <c r="U90" i="7" s="1"/>
  <c r="T237" i="7"/>
  <c r="T181" i="7"/>
  <c r="U181" i="7" s="1"/>
  <c r="T231" i="7"/>
  <c r="T141" i="7"/>
  <c r="U141" i="7" s="1"/>
  <c r="T136" i="7"/>
  <c r="U136" i="7" s="1"/>
  <c r="T68" i="7"/>
  <c r="U68" i="7" s="1"/>
  <c r="T130" i="7"/>
  <c r="T109" i="7"/>
  <c r="T48" i="7"/>
  <c r="U48" i="7" s="1"/>
  <c r="T187" i="7"/>
  <c r="U187" i="7" s="1"/>
  <c r="T92" i="7"/>
  <c r="U92" i="7" s="1"/>
  <c r="T77" i="7"/>
  <c r="U77" i="7" s="1"/>
  <c r="U344" i="7" l="1"/>
  <c r="V283" i="7"/>
  <c r="U283" i="7"/>
  <c r="U369" i="7"/>
  <c r="V369" i="7"/>
  <c r="V332" i="7"/>
  <c r="U62" i="7"/>
  <c r="V62" i="7"/>
  <c r="V131" i="7"/>
  <c r="U131" i="7"/>
  <c r="V271" i="7"/>
  <c r="U271" i="7"/>
  <c r="U308" i="7"/>
  <c r="V308" i="7"/>
  <c r="V231" i="7"/>
  <c r="U231" i="7"/>
  <c r="U56" i="7"/>
  <c r="V56" i="7"/>
  <c r="U225" i="7"/>
  <c r="V225" i="7"/>
  <c r="U209" i="7"/>
  <c r="V209" i="7"/>
  <c r="U82" i="7"/>
  <c r="V82" i="7"/>
  <c r="V390" i="7"/>
  <c r="U390" i="7"/>
  <c r="U284" i="7"/>
  <c r="V284" i="7"/>
  <c r="V119" i="7"/>
  <c r="U119" i="7"/>
  <c r="U98" i="7"/>
  <c r="V98" i="7"/>
  <c r="U206" i="7"/>
  <c r="V206" i="7"/>
  <c r="U45" i="7"/>
  <c r="V45" i="7"/>
  <c r="V331" i="7"/>
  <c r="U331" i="7"/>
  <c r="U338" i="7"/>
  <c r="V338" i="7"/>
  <c r="U334" i="7"/>
  <c r="V334" i="7"/>
  <c r="V391" i="7"/>
  <c r="U391" i="7"/>
  <c r="U69" i="7"/>
  <c r="V69" i="7"/>
  <c r="G6" i="9"/>
  <c r="F10" i="9"/>
  <c r="G5" i="9" l="1"/>
  <c r="G9" i="9"/>
  <c r="G8" i="9"/>
  <c r="G7" i="9"/>
  <c r="G1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tc={9B6298DE-C0A3-4F72-B9C7-F9FE25DF4604}</author>
    <author>tc={45DCF290-ECDE-42F2-AF95-611FAD563D3B}</author>
    <author>tc={9991B783-D6E7-473B-A57B-805750781986}</author>
    <author>Ingrid Mallerly Lemus Delgado</author>
  </authors>
  <commentList>
    <comment ref="A13" authorId="0" shapeId="0" xr:uid="{9B6298DE-C0A3-4F72-B9C7-F9FE25DF460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Código único del
Proceso BASE EKOGUI</t>
        </r>
      </text>
    </comment>
    <comment ref="B13" authorId="1" shapeId="0" xr:uid="{45DCF290-ECDE-42F2-AF95-611FAD563D3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Económico
Inicial base EKOGUI</t>
        </r>
      </text>
    </comment>
    <comment ref="D13" authorId="2" shapeId="0" xr:uid="{9991B783-D6E7-473B-A57B-80575078198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¿Genera erogación
económica? BASE EKOGUI</t>
        </r>
      </text>
    </comment>
    <comment ref="M13" authorId="3" shapeId="0" xr:uid="{54959276-046E-4B14-BE53-1AC48613F1EA}">
      <text>
        <r>
          <rPr>
            <sz val="9"/>
            <color indexed="81"/>
            <rFont val="Tahoma"/>
            <family val="2"/>
          </rPr>
          <t>Pretensiones Indexadas</t>
        </r>
      </text>
    </comment>
  </commentList>
</comments>
</file>

<file path=xl/sharedStrings.xml><?xml version="1.0" encoding="utf-8"?>
<sst xmlns="http://schemas.openxmlformats.org/spreadsheetml/2006/main" count="6587" uniqueCount="2590">
  <si>
    <t>ALTO</t>
  </si>
  <si>
    <t>MEDIO BAJO</t>
  </si>
  <si>
    <t>MEDIO ALTO</t>
  </si>
  <si>
    <t>Probabilidad de condena según abogado</t>
  </si>
  <si>
    <t>Probabilidad de perder el caso</t>
  </si>
  <si>
    <t>BAJO</t>
  </si>
  <si>
    <t>Fecha potencial fallo</t>
  </si>
  <si>
    <t>Años para fallo</t>
  </si>
  <si>
    <t>CONTROVERSIAS CONTRACTUALES</t>
  </si>
  <si>
    <t>EJECUTIVO</t>
  </si>
  <si>
    <t>ORDINARIO LABORAL</t>
  </si>
  <si>
    <t>Fortaleza de la Defensa (fd)</t>
  </si>
  <si>
    <t>Fortaleza Probatoria (fp)</t>
  </si>
  <si>
    <t>Presencia de riesgos procesales (prp)</t>
  </si>
  <si>
    <t>Nivel de Jurisprudencia (nj)</t>
  </si>
  <si>
    <t>ID</t>
  </si>
  <si>
    <t>FECHA</t>
  </si>
  <si>
    <t>UNIDAD</t>
  </si>
  <si>
    <t>1954-07-01</t>
  </si>
  <si>
    <t>PESOS</t>
  </si>
  <si>
    <t>1301</t>
  </si>
  <si>
    <t>1954-08-01</t>
  </si>
  <si>
    <t>1302</t>
  </si>
  <si>
    <t>1954-09-01</t>
  </si>
  <si>
    <t>1303</t>
  </si>
  <si>
    <t>1954-10-01</t>
  </si>
  <si>
    <t>1304</t>
  </si>
  <si>
    <t>1954-11-01</t>
  </si>
  <si>
    <t>1305</t>
  </si>
  <si>
    <t>1954-12-01</t>
  </si>
  <si>
    <t>1306</t>
  </si>
  <si>
    <t>1955-01-01</t>
  </si>
  <si>
    <t>1307</t>
  </si>
  <si>
    <t>1955-02-01</t>
  </si>
  <si>
    <t>1308</t>
  </si>
  <si>
    <t>1955-03-01</t>
  </si>
  <si>
    <t>1309</t>
  </si>
  <si>
    <t>1955-04-01</t>
  </si>
  <si>
    <t>1310</t>
  </si>
  <si>
    <t>1955-05-01</t>
  </si>
  <si>
    <t>1311</t>
  </si>
  <si>
    <t>1955-06-01</t>
  </si>
  <si>
    <t>1312</t>
  </si>
  <si>
    <t>1955-07-01</t>
  </si>
  <si>
    <t>1313</t>
  </si>
  <si>
    <t>1955-08-01</t>
  </si>
  <si>
    <t>1314</t>
  </si>
  <si>
    <t>1955-09-01</t>
  </si>
  <si>
    <t>1315</t>
  </si>
  <si>
    <t>1955-10-01</t>
  </si>
  <si>
    <t>1316</t>
  </si>
  <si>
    <t>1955-11-01</t>
  </si>
  <si>
    <t>1317</t>
  </si>
  <si>
    <t>1955-12-01</t>
  </si>
  <si>
    <t>1318</t>
  </si>
  <si>
    <t>1956-01-01</t>
  </si>
  <si>
    <t>1319</t>
  </si>
  <si>
    <t>1956-02-01</t>
  </si>
  <si>
    <t>1320</t>
  </si>
  <si>
    <t>1956-03-01</t>
  </si>
  <si>
    <t>1321</t>
  </si>
  <si>
    <t>1956-04-01</t>
  </si>
  <si>
    <t>1322</t>
  </si>
  <si>
    <t>1956-05-01</t>
  </si>
  <si>
    <t>1323</t>
  </si>
  <si>
    <t>1956-06-01</t>
  </si>
  <si>
    <t>1324</t>
  </si>
  <si>
    <t>1956-07-01</t>
  </si>
  <si>
    <t>1325</t>
  </si>
  <si>
    <t>1956-08-01</t>
  </si>
  <si>
    <t>1326</t>
  </si>
  <si>
    <t>1956-09-01</t>
  </si>
  <si>
    <t>1327</t>
  </si>
  <si>
    <t>1956-10-01</t>
  </si>
  <si>
    <t>1328</t>
  </si>
  <si>
    <t>1956-11-01</t>
  </si>
  <si>
    <t>1329</t>
  </si>
  <si>
    <t>1956-12-01</t>
  </si>
  <si>
    <t>1330</t>
  </si>
  <si>
    <t>1957-01-01</t>
  </si>
  <si>
    <t>1331</t>
  </si>
  <si>
    <t>1957-02-01</t>
  </si>
  <si>
    <t>1332</t>
  </si>
  <si>
    <t>1957-03-01</t>
  </si>
  <si>
    <t>1333</t>
  </si>
  <si>
    <t>1957-04-01</t>
  </si>
  <si>
    <t>1334</t>
  </si>
  <si>
    <t>1957-05-01</t>
  </si>
  <si>
    <t>1335</t>
  </si>
  <si>
    <t>1957-06-01</t>
  </si>
  <si>
    <t>1336</t>
  </si>
  <si>
    <t>1957-07-01</t>
  </si>
  <si>
    <t>1337</t>
  </si>
  <si>
    <t>1957-08-01</t>
  </si>
  <si>
    <t>1338</t>
  </si>
  <si>
    <t>1957-09-01</t>
  </si>
  <si>
    <t>1339</t>
  </si>
  <si>
    <t>1957-10-01</t>
  </si>
  <si>
    <t>1340</t>
  </si>
  <si>
    <t>1957-11-01</t>
  </si>
  <si>
    <t>1341</t>
  </si>
  <si>
    <t>1957-12-01</t>
  </si>
  <si>
    <t>1342</t>
  </si>
  <si>
    <t>1958-01-01</t>
  </si>
  <si>
    <t>1343</t>
  </si>
  <si>
    <t>1958-02-01</t>
  </si>
  <si>
    <t>1344</t>
  </si>
  <si>
    <t>1958-03-01</t>
  </si>
  <si>
    <t>1345</t>
  </si>
  <si>
    <t>1958-04-01</t>
  </si>
  <si>
    <t>1346</t>
  </si>
  <si>
    <t>1958-05-01</t>
  </si>
  <si>
    <t>1347</t>
  </si>
  <si>
    <t>1958-06-01</t>
  </si>
  <si>
    <t>1348</t>
  </si>
  <si>
    <t>1958-07-01</t>
  </si>
  <si>
    <t>1349</t>
  </si>
  <si>
    <t>1958-08-01</t>
  </si>
  <si>
    <t>1350</t>
  </si>
  <si>
    <t>1958-09-01</t>
  </si>
  <si>
    <t>1351</t>
  </si>
  <si>
    <t>1958-10-01</t>
  </si>
  <si>
    <t>1352</t>
  </si>
  <si>
    <t>1958-11-01</t>
  </si>
  <si>
    <t>1353</t>
  </si>
  <si>
    <t>1958-12-01</t>
  </si>
  <si>
    <t>1354</t>
  </si>
  <si>
    <t>1959-01-01</t>
  </si>
  <si>
    <t>1355</t>
  </si>
  <si>
    <t>1959-02-01</t>
  </si>
  <si>
    <t>1356</t>
  </si>
  <si>
    <t>1959-03-01</t>
  </si>
  <si>
    <t>1357</t>
  </si>
  <si>
    <t>1959-04-01</t>
  </si>
  <si>
    <t>1358</t>
  </si>
  <si>
    <t>1959-05-01</t>
  </si>
  <si>
    <t>1359</t>
  </si>
  <si>
    <t>1959-06-01</t>
  </si>
  <si>
    <t>1360</t>
  </si>
  <si>
    <t>1959-07-01</t>
  </si>
  <si>
    <t>1361</t>
  </si>
  <si>
    <t>1959-08-01</t>
  </si>
  <si>
    <t>1362</t>
  </si>
  <si>
    <t>1959-09-01</t>
  </si>
  <si>
    <t>1363</t>
  </si>
  <si>
    <t>1959-10-01</t>
  </si>
  <si>
    <t>1364</t>
  </si>
  <si>
    <t>1959-11-01</t>
  </si>
  <si>
    <t>1365</t>
  </si>
  <si>
    <t>1959-12-01</t>
  </si>
  <si>
    <t>1366</t>
  </si>
  <si>
    <t>1960-01-01</t>
  </si>
  <si>
    <t>1367</t>
  </si>
  <si>
    <t>1960-02-01</t>
  </si>
  <si>
    <t>1368</t>
  </si>
  <si>
    <t>1960-03-01</t>
  </si>
  <si>
    <t>1369</t>
  </si>
  <si>
    <t>1960-04-01</t>
  </si>
  <si>
    <t>1370</t>
  </si>
  <si>
    <t>1960-05-01</t>
  </si>
  <si>
    <t>1371</t>
  </si>
  <si>
    <t>1960-06-01</t>
  </si>
  <si>
    <t>1372</t>
  </si>
  <si>
    <t>1960-07-01</t>
  </si>
  <si>
    <t>1373</t>
  </si>
  <si>
    <t>1960-08-01</t>
  </si>
  <si>
    <t>1374</t>
  </si>
  <si>
    <t>1960-09-01</t>
  </si>
  <si>
    <t>1375</t>
  </si>
  <si>
    <t>1960-10-01</t>
  </si>
  <si>
    <t>1376</t>
  </si>
  <si>
    <t>1960-11-01</t>
  </si>
  <si>
    <t>1377</t>
  </si>
  <si>
    <t>1960-12-01</t>
  </si>
  <si>
    <t>1378</t>
  </si>
  <si>
    <t>1961-01-01</t>
  </si>
  <si>
    <t>1379</t>
  </si>
  <si>
    <t>1961-02-01</t>
  </si>
  <si>
    <t>1380</t>
  </si>
  <si>
    <t>1961-03-01</t>
  </si>
  <si>
    <t>1381</t>
  </si>
  <si>
    <t>1961-04-01</t>
  </si>
  <si>
    <t>1382</t>
  </si>
  <si>
    <t>1961-05-01</t>
  </si>
  <si>
    <t>1383</t>
  </si>
  <si>
    <t>1961-06-01</t>
  </si>
  <si>
    <t>1384</t>
  </si>
  <si>
    <t>1961-07-01</t>
  </si>
  <si>
    <t>1385</t>
  </si>
  <si>
    <t>1961-08-01</t>
  </si>
  <si>
    <t>1386</t>
  </si>
  <si>
    <t>1961-09-01</t>
  </si>
  <si>
    <t>1387</t>
  </si>
  <si>
    <t>1961-10-01</t>
  </si>
  <si>
    <t>1388</t>
  </si>
  <si>
    <t>1961-11-01</t>
  </si>
  <si>
    <t>1389</t>
  </si>
  <si>
    <t>1961-12-01</t>
  </si>
  <si>
    <t>1390</t>
  </si>
  <si>
    <t>1962-01-01</t>
  </si>
  <si>
    <t>1391</t>
  </si>
  <si>
    <t>1962-02-01</t>
  </si>
  <si>
    <t>1392</t>
  </si>
  <si>
    <t>1962-03-01</t>
  </si>
  <si>
    <t>1393</t>
  </si>
  <si>
    <t>1962-04-01</t>
  </si>
  <si>
    <t>1394</t>
  </si>
  <si>
    <t>1962-05-01</t>
  </si>
  <si>
    <t>1395</t>
  </si>
  <si>
    <t>1962-06-01</t>
  </si>
  <si>
    <t>1396</t>
  </si>
  <si>
    <t>1962-07-01</t>
  </si>
  <si>
    <t>1397</t>
  </si>
  <si>
    <t>1962-08-01</t>
  </si>
  <si>
    <t>1398</t>
  </si>
  <si>
    <t>1962-09-01</t>
  </si>
  <si>
    <t>1399</t>
  </si>
  <si>
    <t>1962-10-01</t>
  </si>
  <si>
    <t>1400</t>
  </si>
  <si>
    <t>1962-11-01</t>
  </si>
  <si>
    <t>1401</t>
  </si>
  <si>
    <t>1962-12-01</t>
  </si>
  <si>
    <t>1402</t>
  </si>
  <si>
    <t>1963-01-01</t>
  </si>
  <si>
    <t>1403</t>
  </si>
  <si>
    <t>1963-02-01</t>
  </si>
  <si>
    <t>1404</t>
  </si>
  <si>
    <t>1963-03-01</t>
  </si>
  <si>
    <t>1405</t>
  </si>
  <si>
    <t>1963-04-01</t>
  </si>
  <si>
    <t>1406</t>
  </si>
  <si>
    <t>1963-05-01</t>
  </si>
  <si>
    <t>1407</t>
  </si>
  <si>
    <t>1963-06-01</t>
  </si>
  <si>
    <t>1408</t>
  </si>
  <si>
    <t>1963-07-01</t>
  </si>
  <si>
    <t>1409</t>
  </si>
  <si>
    <t>1963-08-01</t>
  </si>
  <si>
    <t>1410</t>
  </si>
  <si>
    <t>1963-09-01</t>
  </si>
  <si>
    <t>1411</t>
  </si>
  <si>
    <t>1963-10-01</t>
  </si>
  <si>
    <t>1412</t>
  </si>
  <si>
    <t>1963-11-01</t>
  </si>
  <si>
    <t>1413</t>
  </si>
  <si>
    <t>1963-12-01</t>
  </si>
  <si>
    <t>1414</t>
  </si>
  <si>
    <t>1964-01-01</t>
  </si>
  <si>
    <t>1415</t>
  </si>
  <si>
    <t>1964-02-01</t>
  </si>
  <si>
    <t>1416</t>
  </si>
  <si>
    <t>1964-03-01</t>
  </si>
  <si>
    <t>1417</t>
  </si>
  <si>
    <t>1964-04-01</t>
  </si>
  <si>
    <t>1418</t>
  </si>
  <si>
    <t>1964-05-01</t>
  </si>
  <si>
    <t>1419</t>
  </si>
  <si>
    <t>1964-06-01</t>
  </si>
  <si>
    <t>1420</t>
  </si>
  <si>
    <t>1964-07-01</t>
  </si>
  <si>
    <t>1421</t>
  </si>
  <si>
    <t>1964-08-01</t>
  </si>
  <si>
    <t>1422</t>
  </si>
  <si>
    <t>1964-09-01</t>
  </si>
  <si>
    <t>1423</t>
  </si>
  <si>
    <t>1964-10-01</t>
  </si>
  <si>
    <t>1424</t>
  </si>
  <si>
    <t>1964-11-01</t>
  </si>
  <si>
    <t>1425</t>
  </si>
  <si>
    <t>1964-12-01</t>
  </si>
  <si>
    <t>1426</t>
  </si>
  <si>
    <t>1965-01-01</t>
  </si>
  <si>
    <t>1427</t>
  </si>
  <si>
    <t>1965-02-01</t>
  </si>
  <si>
    <t>1428</t>
  </si>
  <si>
    <t>1965-03-01</t>
  </si>
  <si>
    <t>1429</t>
  </si>
  <si>
    <t>1965-04-01</t>
  </si>
  <si>
    <t>1430</t>
  </si>
  <si>
    <t>1965-05-01</t>
  </si>
  <si>
    <t>1431</t>
  </si>
  <si>
    <t>1965-06-01</t>
  </si>
  <si>
    <t>1432</t>
  </si>
  <si>
    <t>1965-07-01</t>
  </si>
  <si>
    <t>1433</t>
  </si>
  <si>
    <t>1965-08-01</t>
  </si>
  <si>
    <t>1434</t>
  </si>
  <si>
    <t>1965-09-01</t>
  </si>
  <si>
    <t>1435</t>
  </si>
  <si>
    <t>1965-10-01</t>
  </si>
  <si>
    <t>1436</t>
  </si>
  <si>
    <t>1965-11-01</t>
  </si>
  <si>
    <t>1437</t>
  </si>
  <si>
    <t>1965-12-01</t>
  </si>
  <si>
    <t>1438</t>
  </si>
  <si>
    <t>1966-01-01</t>
  </si>
  <si>
    <t>1439</t>
  </si>
  <si>
    <t>1966-02-01</t>
  </si>
  <si>
    <t>1440</t>
  </si>
  <si>
    <t>1966-03-01</t>
  </si>
  <si>
    <t>1441</t>
  </si>
  <si>
    <t>1966-04-01</t>
  </si>
  <si>
    <t>1442</t>
  </si>
  <si>
    <t>1966-05-01</t>
  </si>
  <si>
    <t>1443</t>
  </si>
  <si>
    <t>1966-06-01</t>
  </si>
  <si>
    <t>1444</t>
  </si>
  <si>
    <t>1966-07-01</t>
  </si>
  <si>
    <t>1445</t>
  </si>
  <si>
    <t>1966-08-01</t>
  </si>
  <si>
    <t>1446</t>
  </si>
  <si>
    <t>1966-09-01</t>
  </si>
  <si>
    <t>1447</t>
  </si>
  <si>
    <t>1966-10-01</t>
  </si>
  <si>
    <t>1448</t>
  </si>
  <si>
    <t>1966-11-01</t>
  </si>
  <si>
    <t>1449</t>
  </si>
  <si>
    <t>1966-12-01</t>
  </si>
  <si>
    <t>1450</t>
  </si>
  <si>
    <t>1967-01-01</t>
  </si>
  <si>
    <t>1451</t>
  </si>
  <si>
    <t>1967-02-01</t>
  </si>
  <si>
    <t>1452</t>
  </si>
  <si>
    <t>1967-03-01</t>
  </si>
  <si>
    <t>1453</t>
  </si>
  <si>
    <t>1967-04-01</t>
  </si>
  <si>
    <t>1454</t>
  </si>
  <si>
    <t>1967-05-01</t>
  </si>
  <si>
    <t>1455</t>
  </si>
  <si>
    <t>1967-06-01</t>
  </si>
  <si>
    <t>1456</t>
  </si>
  <si>
    <t>1967-07-01</t>
  </si>
  <si>
    <t>1457</t>
  </si>
  <si>
    <t>1967-08-01</t>
  </si>
  <si>
    <t>1458</t>
  </si>
  <si>
    <t>1967-09-01</t>
  </si>
  <si>
    <t>1459</t>
  </si>
  <si>
    <t>1967-10-01</t>
  </si>
  <si>
    <t>1460</t>
  </si>
  <si>
    <t>1967-11-01</t>
  </si>
  <si>
    <t>1461</t>
  </si>
  <si>
    <t>1967-12-01</t>
  </si>
  <si>
    <t>1462</t>
  </si>
  <si>
    <t>1968-01-01</t>
  </si>
  <si>
    <t>1463</t>
  </si>
  <si>
    <t>1968-02-01</t>
  </si>
  <si>
    <t>1464</t>
  </si>
  <si>
    <t>1968-03-01</t>
  </si>
  <si>
    <t>1465</t>
  </si>
  <si>
    <t>1968-04-01</t>
  </si>
  <si>
    <t>1466</t>
  </si>
  <si>
    <t>1968-05-01</t>
  </si>
  <si>
    <t>1467</t>
  </si>
  <si>
    <t>1968-06-01</t>
  </si>
  <si>
    <t>1468</t>
  </si>
  <si>
    <t>1968-07-01</t>
  </si>
  <si>
    <t>1469</t>
  </si>
  <si>
    <t>1968-08-01</t>
  </si>
  <si>
    <t>1470</t>
  </si>
  <si>
    <t>1968-09-01</t>
  </si>
  <si>
    <t>1471</t>
  </si>
  <si>
    <t>1968-10-01</t>
  </si>
  <si>
    <t>1472</t>
  </si>
  <si>
    <t>1968-11-01</t>
  </si>
  <si>
    <t>1473</t>
  </si>
  <si>
    <t>1968-12-01</t>
  </si>
  <si>
    <t>1474</t>
  </si>
  <si>
    <t>1969-01-01</t>
  </si>
  <si>
    <t>1475</t>
  </si>
  <si>
    <t>1969-02-01</t>
  </si>
  <si>
    <t>1476</t>
  </si>
  <si>
    <t>1969-03-01</t>
  </si>
  <si>
    <t>1477</t>
  </si>
  <si>
    <t>1969-04-01</t>
  </si>
  <si>
    <t>1478</t>
  </si>
  <si>
    <t>1969-05-01</t>
  </si>
  <si>
    <t>1479</t>
  </si>
  <si>
    <t>1969-06-01</t>
  </si>
  <si>
    <t>1480</t>
  </si>
  <si>
    <t>1969-07-01</t>
  </si>
  <si>
    <t>1481</t>
  </si>
  <si>
    <t>1969-08-01</t>
  </si>
  <si>
    <t>1482</t>
  </si>
  <si>
    <t>1969-09-01</t>
  </si>
  <si>
    <t>1483</t>
  </si>
  <si>
    <t>1969-10-01</t>
  </si>
  <si>
    <t>1484</t>
  </si>
  <si>
    <t>1969-11-01</t>
  </si>
  <si>
    <t>1485</t>
  </si>
  <si>
    <t>1969-12-01</t>
  </si>
  <si>
    <t>1486</t>
  </si>
  <si>
    <t>1970-01-01</t>
  </si>
  <si>
    <t>1487</t>
  </si>
  <si>
    <t>1970-02-01</t>
  </si>
  <si>
    <t>1488</t>
  </si>
  <si>
    <t>1970-03-01</t>
  </si>
  <si>
    <t>1489</t>
  </si>
  <si>
    <t>1970-04-01</t>
  </si>
  <si>
    <t>1490</t>
  </si>
  <si>
    <t>1970-05-01</t>
  </si>
  <si>
    <t>1491</t>
  </si>
  <si>
    <t>1970-06-01</t>
  </si>
  <si>
    <t>1492</t>
  </si>
  <si>
    <t>1970-07-01</t>
  </si>
  <si>
    <t>1493</t>
  </si>
  <si>
    <t>1970-08-01</t>
  </si>
  <si>
    <t>1494</t>
  </si>
  <si>
    <t>1970-09-01</t>
  </si>
  <si>
    <t>1495</t>
  </si>
  <si>
    <t>1970-10-01</t>
  </si>
  <si>
    <t>1496</t>
  </si>
  <si>
    <t>1970-11-01</t>
  </si>
  <si>
    <t>1497</t>
  </si>
  <si>
    <t>1970-12-01</t>
  </si>
  <si>
    <t>1498</t>
  </si>
  <si>
    <t>1971-01-01</t>
  </si>
  <si>
    <t>1499</t>
  </si>
  <si>
    <t>1971-02-01</t>
  </si>
  <si>
    <t>1500</t>
  </si>
  <si>
    <t>1971-03-01</t>
  </si>
  <si>
    <t>1501</t>
  </si>
  <si>
    <t>1971-04-01</t>
  </si>
  <si>
    <t>1502</t>
  </si>
  <si>
    <t>1971-05-01</t>
  </si>
  <si>
    <t>1503</t>
  </si>
  <si>
    <t>1971-06-01</t>
  </si>
  <si>
    <t>1504</t>
  </si>
  <si>
    <t>1971-07-01</t>
  </si>
  <si>
    <t>1505</t>
  </si>
  <si>
    <t>1971-08-01</t>
  </si>
  <si>
    <t>1506</t>
  </si>
  <si>
    <t>1971-09-01</t>
  </si>
  <si>
    <t>1507</t>
  </si>
  <si>
    <t>1971-10-01</t>
  </si>
  <si>
    <t>1508</t>
  </si>
  <si>
    <t>1971-11-01</t>
  </si>
  <si>
    <t>1509</t>
  </si>
  <si>
    <t>1971-12-01</t>
  </si>
  <si>
    <t>1510</t>
  </si>
  <si>
    <t>1972-01-01</t>
  </si>
  <si>
    <t>1511</t>
  </si>
  <si>
    <t>1972-02-01</t>
  </si>
  <si>
    <t>1512</t>
  </si>
  <si>
    <t>1972-03-01</t>
  </si>
  <si>
    <t>1513</t>
  </si>
  <si>
    <t>1972-04-01</t>
  </si>
  <si>
    <t>1514</t>
  </si>
  <si>
    <t>1972-05-01</t>
  </si>
  <si>
    <t>1515</t>
  </si>
  <si>
    <t>1972-06-01</t>
  </si>
  <si>
    <t>1516</t>
  </si>
  <si>
    <t>1972-07-01</t>
  </si>
  <si>
    <t>1517</t>
  </si>
  <si>
    <t>1972-08-01</t>
  </si>
  <si>
    <t>1518</t>
  </si>
  <si>
    <t>1972-09-01</t>
  </si>
  <si>
    <t>1519</t>
  </si>
  <si>
    <t>1972-10-01</t>
  </si>
  <si>
    <t>1520</t>
  </si>
  <si>
    <t>1972-11-01</t>
  </si>
  <si>
    <t>1521</t>
  </si>
  <si>
    <t>1972-12-01</t>
  </si>
  <si>
    <t>1522</t>
  </si>
  <si>
    <t>1973-01-01</t>
  </si>
  <si>
    <t>1523</t>
  </si>
  <si>
    <t>1973-02-01</t>
  </si>
  <si>
    <t>1524</t>
  </si>
  <si>
    <t>1973-03-01</t>
  </si>
  <si>
    <t>1525</t>
  </si>
  <si>
    <t>1973-04-01</t>
  </si>
  <si>
    <t>1526</t>
  </si>
  <si>
    <t>1973-05-01</t>
  </si>
  <si>
    <t>1527</t>
  </si>
  <si>
    <t>1973-06-01</t>
  </si>
  <si>
    <t>1528</t>
  </si>
  <si>
    <t>1973-07-01</t>
  </si>
  <si>
    <t>1529</t>
  </si>
  <si>
    <t>1973-08-01</t>
  </si>
  <si>
    <t>1530</t>
  </si>
  <si>
    <t>1973-09-01</t>
  </si>
  <si>
    <t>1531</t>
  </si>
  <si>
    <t>1973-10-01</t>
  </si>
  <si>
    <t>1532</t>
  </si>
  <si>
    <t>1973-11-01</t>
  </si>
  <si>
    <t>1533</t>
  </si>
  <si>
    <t>1973-12-01</t>
  </si>
  <si>
    <t>1534</t>
  </si>
  <si>
    <t>1974-01-01</t>
  </si>
  <si>
    <t>1535</t>
  </si>
  <si>
    <t>1974-02-01</t>
  </si>
  <si>
    <t>1536</t>
  </si>
  <si>
    <t>1974-03-01</t>
  </si>
  <si>
    <t>1537</t>
  </si>
  <si>
    <t>1974-04-01</t>
  </si>
  <si>
    <t>1538</t>
  </si>
  <si>
    <t>1974-05-01</t>
  </si>
  <si>
    <t>1539</t>
  </si>
  <si>
    <t>1974-06-01</t>
  </si>
  <si>
    <t>1540</t>
  </si>
  <si>
    <t>1974-07-01</t>
  </si>
  <si>
    <t>1541</t>
  </si>
  <si>
    <t>1974-08-01</t>
  </si>
  <si>
    <t>1542</t>
  </si>
  <si>
    <t>1974-09-01</t>
  </si>
  <si>
    <t>1543</t>
  </si>
  <si>
    <t>1974-10-01</t>
  </si>
  <si>
    <t>1544</t>
  </si>
  <si>
    <t>1974-11-01</t>
  </si>
  <si>
    <t>1545</t>
  </si>
  <si>
    <t>1974-12-01</t>
  </si>
  <si>
    <t>1546</t>
  </si>
  <si>
    <t>1975-01-01</t>
  </si>
  <si>
    <t>1547</t>
  </si>
  <si>
    <t>1975-02-01</t>
  </si>
  <si>
    <t>1548</t>
  </si>
  <si>
    <t>1975-03-01</t>
  </si>
  <si>
    <t>1549</t>
  </si>
  <si>
    <t>1975-04-01</t>
  </si>
  <si>
    <t>1550</t>
  </si>
  <si>
    <t>1975-05-01</t>
  </si>
  <si>
    <t>1551</t>
  </si>
  <si>
    <t>1975-06-01</t>
  </si>
  <si>
    <t>1552</t>
  </si>
  <si>
    <t>1975-07-01</t>
  </si>
  <si>
    <t>1553</t>
  </si>
  <si>
    <t>1975-08-01</t>
  </si>
  <si>
    <t>1554</t>
  </si>
  <si>
    <t>1975-09-01</t>
  </si>
  <si>
    <t>1555</t>
  </si>
  <si>
    <t>1975-10-01</t>
  </si>
  <si>
    <t>1556</t>
  </si>
  <si>
    <t>1975-11-01</t>
  </si>
  <si>
    <t>1557</t>
  </si>
  <si>
    <t>1975-12-01</t>
  </si>
  <si>
    <t>1558</t>
  </si>
  <si>
    <t>1976-01-01</t>
  </si>
  <si>
    <t>1559</t>
  </si>
  <si>
    <t>1976-02-01</t>
  </si>
  <si>
    <t>1560</t>
  </si>
  <si>
    <t>1976-03-01</t>
  </si>
  <si>
    <t>1561</t>
  </si>
  <si>
    <t>1976-04-01</t>
  </si>
  <si>
    <t>1562</t>
  </si>
  <si>
    <t>1976-05-01</t>
  </si>
  <si>
    <t>1563</t>
  </si>
  <si>
    <t>1976-06-01</t>
  </si>
  <si>
    <t>1564</t>
  </si>
  <si>
    <t>1976-07-01</t>
  </si>
  <si>
    <t>1565</t>
  </si>
  <si>
    <t>1976-08-01</t>
  </si>
  <si>
    <t>1566</t>
  </si>
  <si>
    <t>1976-09-01</t>
  </si>
  <si>
    <t>1567</t>
  </si>
  <si>
    <t>1976-10-01</t>
  </si>
  <si>
    <t>1568</t>
  </si>
  <si>
    <t>1976-11-01</t>
  </si>
  <si>
    <t>1569</t>
  </si>
  <si>
    <t>1976-12-01</t>
  </si>
  <si>
    <t>1570</t>
  </si>
  <si>
    <t>1977-01-01</t>
  </si>
  <si>
    <t>1571</t>
  </si>
  <si>
    <t>1977-02-01</t>
  </si>
  <si>
    <t>1572</t>
  </si>
  <si>
    <t>1977-03-01</t>
  </si>
  <si>
    <t>1573</t>
  </si>
  <si>
    <t>1977-04-01</t>
  </si>
  <si>
    <t>1574</t>
  </si>
  <si>
    <t>1977-05-01</t>
  </si>
  <si>
    <t>1575</t>
  </si>
  <si>
    <t>1977-06-01</t>
  </si>
  <si>
    <t>1576</t>
  </si>
  <si>
    <t>1977-07-01</t>
  </si>
  <si>
    <t>1577</t>
  </si>
  <si>
    <t>1977-08-01</t>
  </si>
  <si>
    <t>1578</t>
  </si>
  <si>
    <t>1977-09-01</t>
  </si>
  <si>
    <t>1579</t>
  </si>
  <si>
    <t>1977-10-01</t>
  </si>
  <si>
    <t>1580</t>
  </si>
  <si>
    <t>1977-11-01</t>
  </si>
  <si>
    <t>1581</t>
  </si>
  <si>
    <t>1977-12-01</t>
  </si>
  <si>
    <t>1582</t>
  </si>
  <si>
    <t>1978-01-01</t>
  </si>
  <si>
    <t>1583</t>
  </si>
  <si>
    <t>1978-02-01</t>
  </si>
  <si>
    <t>1584</t>
  </si>
  <si>
    <t>1978-03-01</t>
  </si>
  <si>
    <t>1585</t>
  </si>
  <si>
    <t>1978-04-01</t>
  </si>
  <si>
    <t>1586</t>
  </si>
  <si>
    <t>1978-05-01</t>
  </si>
  <si>
    <t>1587</t>
  </si>
  <si>
    <t>1978-06-01</t>
  </si>
  <si>
    <t>1588</t>
  </si>
  <si>
    <t>1978-07-01</t>
  </si>
  <si>
    <t>1589</t>
  </si>
  <si>
    <t>1978-08-01</t>
  </si>
  <si>
    <t>1590</t>
  </si>
  <si>
    <t>1978-09-01</t>
  </si>
  <si>
    <t>1591</t>
  </si>
  <si>
    <t>1978-10-01</t>
  </si>
  <si>
    <t>1592</t>
  </si>
  <si>
    <t>1978-11-01</t>
  </si>
  <si>
    <t>1593</t>
  </si>
  <si>
    <t>1978-12-01</t>
  </si>
  <si>
    <t>1594</t>
  </si>
  <si>
    <t>1979-01-01</t>
  </si>
  <si>
    <t>1595</t>
  </si>
  <si>
    <t>1979-02-01</t>
  </si>
  <si>
    <t>1596</t>
  </si>
  <si>
    <t>1979-03-01</t>
  </si>
  <si>
    <t>1597</t>
  </si>
  <si>
    <t>1979-04-01</t>
  </si>
  <si>
    <t>1598</t>
  </si>
  <si>
    <t>1979-05-01</t>
  </si>
  <si>
    <t>1599</t>
  </si>
  <si>
    <t>1979-06-01</t>
  </si>
  <si>
    <t>1600</t>
  </si>
  <si>
    <t>1979-07-01</t>
  </si>
  <si>
    <t>1601</t>
  </si>
  <si>
    <t>1979-08-01</t>
  </si>
  <si>
    <t>1602</t>
  </si>
  <si>
    <t>1979-09-01</t>
  </si>
  <si>
    <t>1603</t>
  </si>
  <si>
    <t>1979-10-01</t>
  </si>
  <si>
    <t>1604</t>
  </si>
  <si>
    <t>1979-11-01</t>
  </si>
  <si>
    <t>1605</t>
  </si>
  <si>
    <t>1979-12-01</t>
  </si>
  <si>
    <t>1606</t>
  </si>
  <si>
    <t>1980-01-01</t>
  </si>
  <si>
    <t>1607</t>
  </si>
  <si>
    <t>1980-02-01</t>
  </si>
  <si>
    <t>1608</t>
  </si>
  <si>
    <t>1980-03-01</t>
  </si>
  <si>
    <t>1609</t>
  </si>
  <si>
    <t>1980-04-01</t>
  </si>
  <si>
    <t>1610</t>
  </si>
  <si>
    <t>1980-05-01</t>
  </si>
  <si>
    <t>1611</t>
  </si>
  <si>
    <t>1980-06-01</t>
  </si>
  <si>
    <t>1612</t>
  </si>
  <si>
    <t>1980-07-01</t>
  </si>
  <si>
    <t>1613</t>
  </si>
  <si>
    <t>1980-08-01</t>
  </si>
  <si>
    <t>1614</t>
  </si>
  <si>
    <t>1980-09-01</t>
  </si>
  <si>
    <t>1615</t>
  </si>
  <si>
    <t>1980-10-01</t>
  </si>
  <si>
    <t>1616</t>
  </si>
  <si>
    <t>1980-11-01</t>
  </si>
  <si>
    <t>1617</t>
  </si>
  <si>
    <t>1980-12-01</t>
  </si>
  <si>
    <t>1618</t>
  </si>
  <si>
    <t>1981-01-01</t>
  </si>
  <si>
    <t>1619</t>
  </si>
  <si>
    <t>1981-02-01</t>
  </si>
  <si>
    <t>1620</t>
  </si>
  <si>
    <t>1981-03-01</t>
  </si>
  <si>
    <t>1621</t>
  </si>
  <si>
    <t>1981-04-01</t>
  </si>
  <si>
    <t>1622</t>
  </si>
  <si>
    <t>1981-05-01</t>
  </si>
  <si>
    <t>1623</t>
  </si>
  <si>
    <t>1981-06-01</t>
  </si>
  <si>
    <t>1624</t>
  </si>
  <si>
    <t>1981-07-01</t>
  </si>
  <si>
    <t>1625</t>
  </si>
  <si>
    <t>1981-08-01</t>
  </si>
  <si>
    <t>1626</t>
  </si>
  <si>
    <t>1981-09-01</t>
  </si>
  <si>
    <t>1627</t>
  </si>
  <si>
    <t>1981-10-01</t>
  </si>
  <si>
    <t>1628</t>
  </si>
  <si>
    <t>1981-11-01</t>
  </si>
  <si>
    <t>1629</t>
  </si>
  <si>
    <t>1981-12-01</t>
  </si>
  <si>
    <t>1630</t>
  </si>
  <si>
    <t>1982-01-01</t>
  </si>
  <si>
    <t>1631</t>
  </si>
  <si>
    <t>1982-02-01</t>
  </si>
  <si>
    <t>1632</t>
  </si>
  <si>
    <t>1982-03-01</t>
  </si>
  <si>
    <t>1633</t>
  </si>
  <si>
    <t>1982-04-01</t>
  </si>
  <si>
    <t>1634</t>
  </si>
  <si>
    <t>1982-05-01</t>
  </si>
  <si>
    <t>1635</t>
  </si>
  <si>
    <t>1982-06-01</t>
  </si>
  <si>
    <t>1636</t>
  </si>
  <si>
    <t>1982-07-01</t>
  </si>
  <si>
    <t>1637</t>
  </si>
  <si>
    <t>1982-08-01</t>
  </si>
  <si>
    <t>1638</t>
  </si>
  <si>
    <t>1982-09-01</t>
  </si>
  <si>
    <t>1639</t>
  </si>
  <si>
    <t>1982-10-01</t>
  </si>
  <si>
    <t>1640</t>
  </si>
  <si>
    <t>1982-11-01</t>
  </si>
  <si>
    <t>1641</t>
  </si>
  <si>
    <t>1982-12-01</t>
  </si>
  <si>
    <t>1642</t>
  </si>
  <si>
    <t>1983-01-01</t>
  </si>
  <si>
    <t>1643</t>
  </si>
  <si>
    <t>1983-02-01</t>
  </si>
  <si>
    <t>1644</t>
  </si>
  <si>
    <t>1983-03-01</t>
  </si>
  <si>
    <t>1645</t>
  </si>
  <si>
    <t>1983-04-01</t>
  </si>
  <si>
    <t>1646</t>
  </si>
  <si>
    <t>1983-05-01</t>
  </si>
  <si>
    <t>1647</t>
  </si>
  <si>
    <t>1983-06-01</t>
  </si>
  <si>
    <t>1648</t>
  </si>
  <si>
    <t>1983-07-01</t>
  </si>
  <si>
    <t>1649</t>
  </si>
  <si>
    <t>1983-08-01</t>
  </si>
  <si>
    <t>1650</t>
  </si>
  <si>
    <t>1983-09-01</t>
  </si>
  <si>
    <t>1651</t>
  </si>
  <si>
    <t>1983-10-01</t>
  </si>
  <si>
    <t>1652</t>
  </si>
  <si>
    <t>1983-11-01</t>
  </si>
  <si>
    <t>1653</t>
  </si>
  <si>
    <t>1983-12-01</t>
  </si>
  <si>
    <t>1654</t>
  </si>
  <si>
    <t>1984-01-01</t>
  </si>
  <si>
    <t>1655</t>
  </si>
  <si>
    <t>1984-02-01</t>
  </si>
  <si>
    <t>1656</t>
  </si>
  <si>
    <t>1984-03-01</t>
  </si>
  <si>
    <t>1657</t>
  </si>
  <si>
    <t>1984-04-01</t>
  </si>
  <si>
    <t>1658</t>
  </si>
  <si>
    <t>1984-05-01</t>
  </si>
  <si>
    <t>1659</t>
  </si>
  <si>
    <t>1984-06-01</t>
  </si>
  <si>
    <t>1660</t>
  </si>
  <si>
    <t>1984-07-01</t>
  </si>
  <si>
    <t>1661</t>
  </si>
  <si>
    <t>1984-08-01</t>
  </si>
  <si>
    <t>1662</t>
  </si>
  <si>
    <t>1984-09-01</t>
  </si>
  <si>
    <t>1663</t>
  </si>
  <si>
    <t>1984-10-01</t>
  </si>
  <si>
    <t>1664</t>
  </si>
  <si>
    <t>1984-11-01</t>
  </si>
  <si>
    <t>1665</t>
  </si>
  <si>
    <t>1984-12-01</t>
  </si>
  <si>
    <t>1666</t>
  </si>
  <si>
    <t>1985-01-01</t>
  </si>
  <si>
    <t>1667</t>
  </si>
  <si>
    <t>1985-02-01</t>
  </si>
  <si>
    <t>1668</t>
  </si>
  <si>
    <t>1985-03-01</t>
  </si>
  <si>
    <t>1669</t>
  </si>
  <si>
    <t>1985-04-01</t>
  </si>
  <si>
    <t>1670</t>
  </si>
  <si>
    <t>1985-05-01</t>
  </si>
  <si>
    <t>1671</t>
  </si>
  <si>
    <t>1985-06-01</t>
  </si>
  <si>
    <t>1672</t>
  </si>
  <si>
    <t>1985-07-01</t>
  </si>
  <si>
    <t>1673</t>
  </si>
  <si>
    <t>1985-08-01</t>
  </si>
  <si>
    <t>1674</t>
  </si>
  <si>
    <t>1985-09-01</t>
  </si>
  <si>
    <t>1675</t>
  </si>
  <si>
    <t>1985-10-01</t>
  </si>
  <si>
    <t>1676</t>
  </si>
  <si>
    <t>1985-11-01</t>
  </si>
  <si>
    <t>1677</t>
  </si>
  <si>
    <t>1985-12-01</t>
  </si>
  <si>
    <t>1678</t>
  </si>
  <si>
    <t>1986-01-01</t>
  </si>
  <si>
    <t>1679</t>
  </si>
  <si>
    <t>1986-02-01</t>
  </si>
  <si>
    <t>1680</t>
  </si>
  <si>
    <t>1986-03-01</t>
  </si>
  <si>
    <t>1681</t>
  </si>
  <si>
    <t>1986-04-01</t>
  </si>
  <si>
    <t>1682</t>
  </si>
  <si>
    <t>1986-05-01</t>
  </si>
  <si>
    <t>1683</t>
  </si>
  <si>
    <t>1986-06-01</t>
  </si>
  <si>
    <t>1684</t>
  </si>
  <si>
    <t>1986-07-01</t>
  </si>
  <si>
    <t>1685</t>
  </si>
  <si>
    <t>1986-08-01</t>
  </si>
  <si>
    <t>1686</t>
  </si>
  <si>
    <t>1986-09-01</t>
  </si>
  <si>
    <t>1687</t>
  </si>
  <si>
    <t>1986-10-01</t>
  </si>
  <si>
    <t>1688</t>
  </si>
  <si>
    <t>1986-11-01</t>
  </si>
  <si>
    <t>1689</t>
  </si>
  <si>
    <t>1986-12-01</t>
  </si>
  <si>
    <t>1690</t>
  </si>
  <si>
    <t>1987-01-01</t>
  </si>
  <si>
    <t>1691</t>
  </si>
  <si>
    <t>1987-02-01</t>
  </si>
  <si>
    <t>1692</t>
  </si>
  <si>
    <t>1987-03-01</t>
  </si>
  <si>
    <t>1693</t>
  </si>
  <si>
    <t>1987-04-01</t>
  </si>
  <si>
    <t>1694</t>
  </si>
  <si>
    <t>1987-05-01</t>
  </si>
  <si>
    <t>1695</t>
  </si>
  <si>
    <t>1987-06-01</t>
  </si>
  <si>
    <t>1696</t>
  </si>
  <si>
    <t>1987-07-01</t>
  </si>
  <si>
    <t>1697</t>
  </si>
  <si>
    <t>1987-08-01</t>
  </si>
  <si>
    <t>1698</t>
  </si>
  <si>
    <t>1987-09-01</t>
  </si>
  <si>
    <t>1699</t>
  </si>
  <si>
    <t>1987-10-01</t>
  </si>
  <si>
    <t>1700</t>
  </si>
  <si>
    <t>1987-11-01</t>
  </si>
  <si>
    <t>1701</t>
  </si>
  <si>
    <t>1987-12-01</t>
  </si>
  <si>
    <t>1702</t>
  </si>
  <si>
    <t>1988-01-01</t>
  </si>
  <si>
    <t>1703</t>
  </si>
  <si>
    <t>1988-02-01</t>
  </si>
  <si>
    <t>1704</t>
  </si>
  <si>
    <t>1988-03-01</t>
  </si>
  <si>
    <t>1705</t>
  </si>
  <si>
    <t>1988-04-01</t>
  </si>
  <si>
    <t>1706</t>
  </si>
  <si>
    <t>1988-05-01</t>
  </si>
  <si>
    <t>1707</t>
  </si>
  <si>
    <t>1988-06-01</t>
  </si>
  <si>
    <t>1708</t>
  </si>
  <si>
    <t>1988-07-01</t>
  </si>
  <si>
    <t>1709</t>
  </si>
  <si>
    <t>1988-08-01</t>
  </si>
  <si>
    <t>1710</t>
  </si>
  <si>
    <t>1988-09-01</t>
  </si>
  <si>
    <t>1711</t>
  </si>
  <si>
    <t>1988-10-01</t>
  </si>
  <si>
    <t>1712</t>
  </si>
  <si>
    <t>1988-11-01</t>
  </si>
  <si>
    <t>1713</t>
  </si>
  <si>
    <t>1988-12-01</t>
  </si>
  <si>
    <t>1714</t>
  </si>
  <si>
    <t>1989-01-01</t>
  </si>
  <si>
    <t>1715</t>
  </si>
  <si>
    <t>1989-02-01</t>
  </si>
  <si>
    <t>1716</t>
  </si>
  <si>
    <t>1989-03-01</t>
  </si>
  <si>
    <t>1717</t>
  </si>
  <si>
    <t>1989-04-01</t>
  </si>
  <si>
    <t>1718</t>
  </si>
  <si>
    <t>1989-05-01</t>
  </si>
  <si>
    <t>1719</t>
  </si>
  <si>
    <t>1989-06-01</t>
  </si>
  <si>
    <t>1720</t>
  </si>
  <si>
    <t>1989-07-01</t>
  </si>
  <si>
    <t>1721</t>
  </si>
  <si>
    <t>1989-08-01</t>
  </si>
  <si>
    <t>1722</t>
  </si>
  <si>
    <t>1989-09-01</t>
  </si>
  <si>
    <t>1723</t>
  </si>
  <si>
    <t>1989-10-01</t>
  </si>
  <si>
    <t>1724</t>
  </si>
  <si>
    <t>1989-11-01</t>
  </si>
  <si>
    <t>1725</t>
  </si>
  <si>
    <t>1989-12-01</t>
  </si>
  <si>
    <t>1726</t>
  </si>
  <si>
    <t>1990-01-01</t>
  </si>
  <si>
    <t>1727</t>
  </si>
  <si>
    <t>1990-02-01</t>
  </si>
  <si>
    <t>1728</t>
  </si>
  <si>
    <t>1990-03-01</t>
  </si>
  <si>
    <t>1729</t>
  </si>
  <si>
    <t>1990-04-01</t>
  </si>
  <si>
    <t>1730</t>
  </si>
  <si>
    <t>1990-05-01</t>
  </si>
  <si>
    <t>1731</t>
  </si>
  <si>
    <t>1990-06-01</t>
  </si>
  <si>
    <t>1732</t>
  </si>
  <si>
    <t>1990-07-01</t>
  </si>
  <si>
    <t>1733</t>
  </si>
  <si>
    <t>1990-08-01</t>
  </si>
  <si>
    <t>1734</t>
  </si>
  <si>
    <t>1990-09-01</t>
  </si>
  <si>
    <t>1735</t>
  </si>
  <si>
    <t>1990-10-01</t>
  </si>
  <si>
    <t>1736</t>
  </si>
  <si>
    <t>1990-11-01</t>
  </si>
  <si>
    <t>1737</t>
  </si>
  <si>
    <t>1990-12-01</t>
  </si>
  <si>
    <t>1738</t>
  </si>
  <si>
    <t>1991-01-01</t>
  </si>
  <si>
    <t>1739</t>
  </si>
  <si>
    <t>1991-02-01</t>
  </si>
  <si>
    <t>1740</t>
  </si>
  <si>
    <t>1991-03-01</t>
  </si>
  <si>
    <t>1741</t>
  </si>
  <si>
    <t>1991-04-01</t>
  </si>
  <si>
    <t>1742</t>
  </si>
  <si>
    <t>1991-05-01</t>
  </si>
  <si>
    <t>1743</t>
  </si>
  <si>
    <t>1991-06-01</t>
  </si>
  <si>
    <t>1744</t>
  </si>
  <si>
    <t>1991-07-01</t>
  </si>
  <si>
    <t>1745</t>
  </si>
  <si>
    <t>1991-08-01</t>
  </si>
  <si>
    <t>1746</t>
  </si>
  <si>
    <t>1991-09-01</t>
  </si>
  <si>
    <t>1747</t>
  </si>
  <si>
    <t>1991-10-01</t>
  </si>
  <si>
    <t>1748</t>
  </si>
  <si>
    <t>1991-11-01</t>
  </si>
  <si>
    <t>1749</t>
  </si>
  <si>
    <t>1991-12-01</t>
  </si>
  <si>
    <t>1750</t>
  </si>
  <si>
    <t>1992-01-01</t>
  </si>
  <si>
    <t>1751</t>
  </si>
  <si>
    <t>1992-02-01</t>
  </si>
  <si>
    <t>1752</t>
  </si>
  <si>
    <t>1992-03-01</t>
  </si>
  <si>
    <t>1753</t>
  </si>
  <si>
    <t>1992-04-01</t>
  </si>
  <si>
    <t>1754</t>
  </si>
  <si>
    <t>1992-05-01</t>
  </si>
  <si>
    <t>1755</t>
  </si>
  <si>
    <t>1992-06-01</t>
  </si>
  <si>
    <t>1756</t>
  </si>
  <si>
    <t>1992-07-01</t>
  </si>
  <si>
    <t>1757</t>
  </si>
  <si>
    <t>1992-08-01</t>
  </si>
  <si>
    <t>1758</t>
  </si>
  <si>
    <t>1992-09-01</t>
  </si>
  <si>
    <t>1759</t>
  </si>
  <si>
    <t>1992-10-01</t>
  </si>
  <si>
    <t>1760</t>
  </si>
  <si>
    <t>1992-11-01</t>
  </si>
  <si>
    <t>1761</t>
  </si>
  <si>
    <t>1992-12-01</t>
  </si>
  <si>
    <t>1762</t>
  </si>
  <si>
    <t>1993-01-01</t>
  </si>
  <si>
    <t>1763</t>
  </si>
  <si>
    <t>1993-02-01</t>
  </si>
  <si>
    <t>1764</t>
  </si>
  <si>
    <t>1993-03-01</t>
  </si>
  <si>
    <t>1765</t>
  </si>
  <si>
    <t>1993-04-01</t>
  </si>
  <si>
    <t>1766</t>
  </si>
  <si>
    <t>1993-05-01</t>
  </si>
  <si>
    <t>1767</t>
  </si>
  <si>
    <t>1993-06-01</t>
  </si>
  <si>
    <t>1768</t>
  </si>
  <si>
    <t>1993-07-01</t>
  </si>
  <si>
    <t>1769</t>
  </si>
  <si>
    <t>1993-08-01</t>
  </si>
  <si>
    <t>1770</t>
  </si>
  <si>
    <t>1993-09-01</t>
  </si>
  <si>
    <t>1771</t>
  </si>
  <si>
    <t>1993-10-01</t>
  </si>
  <si>
    <t>1772</t>
  </si>
  <si>
    <t>1993-11-01</t>
  </si>
  <si>
    <t>1773</t>
  </si>
  <si>
    <t>1993-12-01</t>
  </si>
  <si>
    <t>1774</t>
  </si>
  <si>
    <t>1994-01-01</t>
  </si>
  <si>
    <t>1775</t>
  </si>
  <si>
    <t>1994-02-01</t>
  </si>
  <si>
    <t>1776</t>
  </si>
  <si>
    <t>1994-03-01</t>
  </si>
  <si>
    <t>1777</t>
  </si>
  <si>
    <t>1994-04-01</t>
  </si>
  <si>
    <t>1778</t>
  </si>
  <si>
    <t>1994-05-01</t>
  </si>
  <si>
    <t>1779</t>
  </si>
  <si>
    <t>1994-06-01</t>
  </si>
  <si>
    <t>1780</t>
  </si>
  <si>
    <t>1994-07-01</t>
  </si>
  <si>
    <t>1781</t>
  </si>
  <si>
    <t>1994-08-01</t>
  </si>
  <si>
    <t>1782</t>
  </si>
  <si>
    <t>1994-09-01</t>
  </si>
  <si>
    <t>1783</t>
  </si>
  <si>
    <t>1994-10-01</t>
  </si>
  <si>
    <t>1784</t>
  </si>
  <si>
    <t>1994-11-01</t>
  </si>
  <si>
    <t>1785</t>
  </si>
  <si>
    <t>1994-12-01</t>
  </si>
  <si>
    <t>1786</t>
  </si>
  <si>
    <t>1995-01-01</t>
  </si>
  <si>
    <t>1787</t>
  </si>
  <si>
    <t>1995-02-01</t>
  </si>
  <si>
    <t>1788</t>
  </si>
  <si>
    <t>1995-03-01</t>
  </si>
  <si>
    <t>1789</t>
  </si>
  <si>
    <t>1995-04-01</t>
  </si>
  <si>
    <t>1790</t>
  </si>
  <si>
    <t>1995-05-01</t>
  </si>
  <si>
    <t>1791</t>
  </si>
  <si>
    <t>1995-06-01</t>
  </si>
  <si>
    <t>1792</t>
  </si>
  <si>
    <t>1995-07-01</t>
  </si>
  <si>
    <t>1793</t>
  </si>
  <si>
    <t>1995-08-01</t>
  </si>
  <si>
    <t>1794</t>
  </si>
  <si>
    <t>1995-09-01</t>
  </si>
  <si>
    <t>1795</t>
  </si>
  <si>
    <t>1995-10-01</t>
  </si>
  <si>
    <t>1796</t>
  </si>
  <si>
    <t>1995-11-01</t>
  </si>
  <si>
    <t>1797</t>
  </si>
  <si>
    <t>1995-12-01</t>
  </si>
  <si>
    <t>1798</t>
  </si>
  <si>
    <t>1996-01-01</t>
  </si>
  <si>
    <t>1799</t>
  </si>
  <si>
    <t>1996-02-01</t>
  </si>
  <si>
    <t>1800</t>
  </si>
  <si>
    <t>1996-03-01</t>
  </si>
  <si>
    <t>1801</t>
  </si>
  <si>
    <t>1996-04-01</t>
  </si>
  <si>
    <t>1802</t>
  </si>
  <si>
    <t>1996-05-01</t>
  </si>
  <si>
    <t>1803</t>
  </si>
  <si>
    <t>1996-06-01</t>
  </si>
  <si>
    <t>1804</t>
  </si>
  <si>
    <t>1996-07-01</t>
  </si>
  <si>
    <t>1805</t>
  </si>
  <si>
    <t>1996-08-01</t>
  </si>
  <si>
    <t>1806</t>
  </si>
  <si>
    <t>1996-09-01</t>
  </si>
  <si>
    <t>1807</t>
  </si>
  <si>
    <t>1996-10-01</t>
  </si>
  <si>
    <t>1808</t>
  </si>
  <si>
    <t>1996-11-01</t>
  </si>
  <si>
    <t>1809</t>
  </si>
  <si>
    <t>1996-12-01</t>
  </si>
  <si>
    <t>1810</t>
  </si>
  <si>
    <t>1997-01-01</t>
  </si>
  <si>
    <t>1811</t>
  </si>
  <si>
    <t>1997-02-01</t>
  </si>
  <si>
    <t>1812</t>
  </si>
  <si>
    <t>1997-03-01</t>
  </si>
  <si>
    <t>1813</t>
  </si>
  <si>
    <t>1997-04-01</t>
  </si>
  <si>
    <t>1814</t>
  </si>
  <si>
    <t>1997-05-01</t>
  </si>
  <si>
    <t>1815</t>
  </si>
  <si>
    <t>1997-06-01</t>
  </si>
  <si>
    <t>1816</t>
  </si>
  <si>
    <t>1997-07-01</t>
  </si>
  <si>
    <t>1817</t>
  </si>
  <si>
    <t>1997-08-01</t>
  </si>
  <si>
    <t>1818</t>
  </si>
  <si>
    <t>1997-09-01</t>
  </si>
  <si>
    <t>1819</t>
  </si>
  <si>
    <t>1997-10-01</t>
  </si>
  <si>
    <t>1820</t>
  </si>
  <si>
    <t>1997-11-01</t>
  </si>
  <si>
    <t>1821</t>
  </si>
  <si>
    <t>1997-12-01</t>
  </si>
  <si>
    <t>1822</t>
  </si>
  <si>
    <t>1998-01-01</t>
  </si>
  <si>
    <t>1823</t>
  </si>
  <si>
    <t>1998-02-01</t>
  </si>
  <si>
    <t>1824</t>
  </si>
  <si>
    <t>1998-03-01</t>
  </si>
  <si>
    <t>1825</t>
  </si>
  <si>
    <t>1998-04-01</t>
  </si>
  <si>
    <t>1826</t>
  </si>
  <si>
    <t>1998-05-01</t>
  </si>
  <si>
    <t>1827</t>
  </si>
  <si>
    <t>1998-06-01</t>
  </si>
  <si>
    <t>1828</t>
  </si>
  <si>
    <t>1998-07-01</t>
  </si>
  <si>
    <t>1829</t>
  </si>
  <si>
    <t>1998-08-01</t>
  </si>
  <si>
    <t>1830</t>
  </si>
  <si>
    <t>1998-09-01</t>
  </si>
  <si>
    <t>1831</t>
  </si>
  <si>
    <t>1998-10-01</t>
  </si>
  <si>
    <t>1832</t>
  </si>
  <si>
    <t>1998-11-01</t>
  </si>
  <si>
    <t>1833</t>
  </si>
  <si>
    <t>1998-12-01</t>
  </si>
  <si>
    <t>1834</t>
  </si>
  <si>
    <t>1999-01-01</t>
  </si>
  <si>
    <t>1835</t>
  </si>
  <si>
    <t>1999-02-01</t>
  </si>
  <si>
    <t>1836</t>
  </si>
  <si>
    <t>1999-03-01</t>
  </si>
  <si>
    <t>1837</t>
  </si>
  <si>
    <t>1999-04-01</t>
  </si>
  <si>
    <t>1838</t>
  </si>
  <si>
    <t>1999-05-01</t>
  </si>
  <si>
    <t>1839</t>
  </si>
  <si>
    <t>1999-06-01</t>
  </si>
  <si>
    <t>1840</t>
  </si>
  <si>
    <t>1999-07-01</t>
  </si>
  <si>
    <t>1841</t>
  </si>
  <si>
    <t>1999-08-01</t>
  </si>
  <si>
    <t>1842</t>
  </si>
  <si>
    <t>1999-09-01</t>
  </si>
  <si>
    <t>1843</t>
  </si>
  <si>
    <t>1999-10-01</t>
  </si>
  <si>
    <t>1844</t>
  </si>
  <si>
    <t>1999-11-01</t>
  </si>
  <si>
    <t>1845</t>
  </si>
  <si>
    <t>1999-12-01</t>
  </si>
  <si>
    <t>1846</t>
  </si>
  <si>
    <t>2000-01-01</t>
  </si>
  <si>
    <t>1847</t>
  </si>
  <si>
    <t>2000-02-01</t>
  </si>
  <si>
    <t>1848</t>
  </si>
  <si>
    <t>2000-03-01</t>
  </si>
  <si>
    <t>1849</t>
  </si>
  <si>
    <t>2000-04-01</t>
  </si>
  <si>
    <t>1850</t>
  </si>
  <si>
    <t>2000-05-01</t>
  </si>
  <si>
    <t>1851</t>
  </si>
  <si>
    <t>2000-06-01</t>
  </si>
  <si>
    <t>1852</t>
  </si>
  <si>
    <t>2000-07-01</t>
  </si>
  <si>
    <t>1853</t>
  </si>
  <si>
    <t>2000-08-01</t>
  </si>
  <si>
    <t>1854</t>
  </si>
  <si>
    <t>2000-09-01</t>
  </si>
  <si>
    <t>1855</t>
  </si>
  <si>
    <t>2000-10-01</t>
  </si>
  <si>
    <t>1856</t>
  </si>
  <si>
    <t>2000-11-01</t>
  </si>
  <si>
    <t>1857</t>
  </si>
  <si>
    <t>2000-12-01</t>
  </si>
  <si>
    <t>1858</t>
  </si>
  <si>
    <t>2001-01-01</t>
  </si>
  <si>
    <t>1859</t>
  </si>
  <si>
    <t>2001-02-01</t>
  </si>
  <si>
    <t>1860</t>
  </si>
  <si>
    <t>2001-03-01</t>
  </si>
  <si>
    <t>1861</t>
  </si>
  <si>
    <t>2001-04-01</t>
  </si>
  <si>
    <t>1862</t>
  </si>
  <si>
    <t>2001-05-01</t>
  </si>
  <si>
    <t>1863</t>
  </si>
  <si>
    <t>2001-06-01</t>
  </si>
  <si>
    <t>1864</t>
  </si>
  <si>
    <t>2001-07-01</t>
  </si>
  <si>
    <t>1865</t>
  </si>
  <si>
    <t>2001-08-01</t>
  </si>
  <si>
    <t>1866</t>
  </si>
  <si>
    <t>2001-09-01</t>
  </si>
  <si>
    <t>1867</t>
  </si>
  <si>
    <t>2001-10-01</t>
  </si>
  <si>
    <t>1868</t>
  </si>
  <si>
    <t>2001-11-01</t>
  </si>
  <si>
    <t>1869</t>
  </si>
  <si>
    <t>2001-12-01</t>
  </si>
  <si>
    <t>1870</t>
  </si>
  <si>
    <t>2002-01-01</t>
  </si>
  <si>
    <t>1871</t>
  </si>
  <si>
    <t>2002-02-01</t>
  </si>
  <si>
    <t>1872</t>
  </si>
  <si>
    <t>2002-03-01</t>
  </si>
  <si>
    <t>1873</t>
  </si>
  <si>
    <t>2002-04-01</t>
  </si>
  <si>
    <t>1874</t>
  </si>
  <si>
    <t>2002-05-01</t>
  </si>
  <si>
    <t>1875</t>
  </si>
  <si>
    <t>2002-06-01</t>
  </si>
  <si>
    <t>1876</t>
  </si>
  <si>
    <t>2002-07-01</t>
  </si>
  <si>
    <t>1877</t>
  </si>
  <si>
    <t>2002-08-01</t>
  </si>
  <si>
    <t>1878</t>
  </si>
  <si>
    <t>2002-09-01</t>
  </si>
  <si>
    <t>1879</t>
  </si>
  <si>
    <t>2002-10-01</t>
  </si>
  <si>
    <t>1880</t>
  </si>
  <si>
    <t>2002-11-01</t>
  </si>
  <si>
    <t>1881</t>
  </si>
  <si>
    <t>2002-12-01</t>
  </si>
  <si>
    <t>1882</t>
  </si>
  <si>
    <t>2003-01-01</t>
  </si>
  <si>
    <t>1883</t>
  </si>
  <si>
    <t>2003-02-01</t>
  </si>
  <si>
    <t>1884</t>
  </si>
  <si>
    <t>2003-03-01</t>
  </si>
  <si>
    <t>1885</t>
  </si>
  <si>
    <t>2003-04-01</t>
  </si>
  <si>
    <t>1886</t>
  </si>
  <si>
    <t>2003-05-01</t>
  </si>
  <si>
    <t>1887</t>
  </si>
  <si>
    <t>2003-06-01</t>
  </si>
  <si>
    <t>1888</t>
  </si>
  <si>
    <t>2003-07-01</t>
  </si>
  <si>
    <t>1889</t>
  </si>
  <si>
    <t>2003-08-01</t>
  </si>
  <si>
    <t>1890</t>
  </si>
  <si>
    <t>2003-09-01</t>
  </si>
  <si>
    <t>1891</t>
  </si>
  <si>
    <t>2003-10-01</t>
  </si>
  <si>
    <t>1892</t>
  </si>
  <si>
    <t>2003-11-01</t>
  </si>
  <si>
    <t>1893</t>
  </si>
  <si>
    <t>2003-12-01</t>
  </si>
  <si>
    <t>1894</t>
  </si>
  <si>
    <t>2004-01-01</t>
  </si>
  <si>
    <t>1895</t>
  </si>
  <si>
    <t>2004-02-01</t>
  </si>
  <si>
    <t>1896</t>
  </si>
  <si>
    <t>2004-03-01</t>
  </si>
  <si>
    <t>1897</t>
  </si>
  <si>
    <t>2004-04-01</t>
  </si>
  <si>
    <t>1898</t>
  </si>
  <si>
    <t>2004-05-01</t>
  </si>
  <si>
    <t>1899</t>
  </si>
  <si>
    <t>2004-06-01</t>
  </si>
  <si>
    <t>1900</t>
  </si>
  <si>
    <t>2004-07-01</t>
  </si>
  <si>
    <t>1901</t>
  </si>
  <si>
    <t>2004-08-01</t>
  </si>
  <si>
    <t>1902</t>
  </si>
  <si>
    <t>2004-09-01</t>
  </si>
  <si>
    <t>1903</t>
  </si>
  <si>
    <t>2004-10-01</t>
  </si>
  <si>
    <t>1904</t>
  </si>
  <si>
    <t>2004-11-01</t>
  </si>
  <si>
    <t>1905</t>
  </si>
  <si>
    <t>2004-12-01</t>
  </si>
  <si>
    <t>1906</t>
  </si>
  <si>
    <t>2005-01-01</t>
  </si>
  <si>
    <t>1907</t>
  </si>
  <si>
    <t>2005-02-01</t>
  </si>
  <si>
    <t>1908</t>
  </si>
  <si>
    <t>2005-03-01</t>
  </si>
  <si>
    <t>1909</t>
  </si>
  <si>
    <t>2005-04-01</t>
  </si>
  <si>
    <t>1910</t>
  </si>
  <si>
    <t>2005-05-01</t>
  </si>
  <si>
    <t>1911</t>
  </si>
  <si>
    <t>2005-06-01</t>
  </si>
  <si>
    <t>1912</t>
  </si>
  <si>
    <t>2005-07-01</t>
  </si>
  <si>
    <t>1913</t>
  </si>
  <si>
    <t>2005-08-01</t>
  </si>
  <si>
    <t>1914</t>
  </si>
  <si>
    <t>2005-09-01</t>
  </si>
  <si>
    <t>1915</t>
  </si>
  <si>
    <t>2005-10-01</t>
  </si>
  <si>
    <t>1916</t>
  </si>
  <si>
    <t>2005-11-01</t>
  </si>
  <si>
    <t>1917</t>
  </si>
  <si>
    <t>2005-12-01</t>
  </si>
  <si>
    <t>1918</t>
  </si>
  <si>
    <t>2006-01-01</t>
  </si>
  <si>
    <t>1919</t>
  </si>
  <si>
    <t>2006-02-01</t>
  </si>
  <si>
    <t>1920</t>
  </si>
  <si>
    <t>2006-03-01</t>
  </si>
  <si>
    <t>1921</t>
  </si>
  <si>
    <t>2006-04-01</t>
  </si>
  <si>
    <t>1922</t>
  </si>
  <si>
    <t>2006-05-01</t>
  </si>
  <si>
    <t>1923</t>
  </si>
  <si>
    <t>2006-06-01</t>
  </si>
  <si>
    <t>1924</t>
  </si>
  <si>
    <t>2006-07-01</t>
  </si>
  <si>
    <t>1925</t>
  </si>
  <si>
    <t>2006-08-01</t>
  </si>
  <si>
    <t>1926</t>
  </si>
  <si>
    <t>2006-09-01</t>
  </si>
  <si>
    <t>1927</t>
  </si>
  <si>
    <t>2006-10-01</t>
  </si>
  <si>
    <t>1928</t>
  </si>
  <si>
    <t>2006-11-01</t>
  </si>
  <si>
    <t>1929</t>
  </si>
  <si>
    <t>2006-12-01</t>
  </si>
  <si>
    <t>1930</t>
  </si>
  <si>
    <t>2007-01-01</t>
  </si>
  <si>
    <t>1931</t>
  </si>
  <si>
    <t>2007-02-01</t>
  </si>
  <si>
    <t>1932</t>
  </si>
  <si>
    <t>2007-03-01</t>
  </si>
  <si>
    <t>1933</t>
  </si>
  <si>
    <t>2007-04-01</t>
  </si>
  <si>
    <t>1934</t>
  </si>
  <si>
    <t>2007-05-01</t>
  </si>
  <si>
    <t>1935</t>
  </si>
  <si>
    <t>2007-06-01</t>
  </si>
  <si>
    <t>1936</t>
  </si>
  <si>
    <t>2007-07-01</t>
  </si>
  <si>
    <t>1937</t>
  </si>
  <si>
    <t>2007-08-01</t>
  </si>
  <si>
    <t>1938</t>
  </si>
  <si>
    <t>2007-09-01</t>
  </si>
  <si>
    <t>1939</t>
  </si>
  <si>
    <t>2007-10-01</t>
  </si>
  <si>
    <t>1940</t>
  </si>
  <si>
    <t>2007-11-01</t>
  </si>
  <si>
    <t>1941</t>
  </si>
  <si>
    <t>2007-12-01</t>
  </si>
  <si>
    <t>1942</t>
  </si>
  <si>
    <t>2008-01-01</t>
  </si>
  <si>
    <t>1943</t>
  </si>
  <si>
    <t>2008-02-01</t>
  </si>
  <si>
    <t>1944</t>
  </si>
  <si>
    <t>2008-03-01</t>
  </si>
  <si>
    <t>1945</t>
  </si>
  <si>
    <t>2008-04-01</t>
  </si>
  <si>
    <t>1946</t>
  </si>
  <si>
    <t>2008-05-01</t>
  </si>
  <si>
    <t>1947</t>
  </si>
  <si>
    <t>2008-06-01</t>
  </si>
  <si>
    <t>1948</t>
  </si>
  <si>
    <t>2008-07-01</t>
  </si>
  <si>
    <t>1949</t>
  </si>
  <si>
    <t>2008-08-01</t>
  </si>
  <si>
    <t>1950</t>
  </si>
  <si>
    <t>2008-09-01</t>
  </si>
  <si>
    <t>1951</t>
  </si>
  <si>
    <t>2008-10-01</t>
  </si>
  <si>
    <t>1952</t>
  </si>
  <si>
    <t>2008-11-01</t>
  </si>
  <si>
    <t>1953</t>
  </si>
  <si>
    <t>2008-12-01</t>
  </si>
  <si>
    <t>1954</t>
  </si>
  <si>
    <t>2009-01-01</t>
  </si>
  <si>
    <t>1955</t>
  </si>
  <si>
    <t>2009-02-01</t>
  </si>
  <si>
    <t>1956</t>
  </si>
  <si>
    <t>2009-03-01</t>
  </si>
  <si>
    <t>1957</t>
  </si>
  <si>
    <t>2009-04-01</t>
  </si>
  <si>
    <t>1958</t>
  </si>
  <si>
    <t>2009-05-01</t>
  </si>
  <si>
    <t>1959</t>
  </si>
  <si>
    <t>2009-06-01</t>
  </si>
  <si>
    <t>1960</t>
  </si>
  <si>
    <t>2009-07-01</t>
  </si>
  <si>
    <t>1961</t>
  </si>
  <si>
    <t>2009-08-01</t>
  </si>
  <si>
    <t>1962</t>
  </si>
  <si>
    <t>2009-09-01</t>
  </si>
  <si>
    <t>1963</t>
  </si>
  <si>
    <t>2009-10-01</t>
  </si>
  <si>
    <t>1964</t>
  </si>
  <si>
    <t>2009-11-01</t>
  </si>
  <si>
    <t>1965</t>
  </si>
  <si>
    <t>2009-12-01</t>
  </si>
  <si>
    <t>1966</t>
  </si>
  <si>
    <t>2010-01-01</t>
  </si>
  <si>
    <t>1967</t>
  </si>
  <si>
    <t>2010-02-01</t>
  </si>
  <si>
    <t>1968</t>
  </si>
  <si>
    <t>2010-03-01</t>
  </si>
  <si>
    <t>1969</t>
  </si>
  <si>
    <t>2010-04-01</t>
  </si>
  <si>
    <t>1970</t>
  </si>
  <si>
    <t>2010-05-01</t>
  </si>
  <si>
    <t>1971</t>
  </si>
  <si>
    <t>2010-06-01</t>
  </si>
  <si>
    <t>1972</t>
  </si>
  <si>
    <t>2010-07-01</t>
  </si>
  <si>
    <t>1973</t>
  </si>
  <si>
    <t>2010-08-01</t>
  </si>
  <si>
    <t>1974</t>
  </si>
  <si>
    <t>2010-09-01</t>
  </si>
  <si>
    <t>1975</t>
  </si>
  <si>
    <t>2010-10-01</t>
  </si>
  <si>
    <t>1976</t>
  </si>
  <si>
    <t>2010-11-01</t>
  </si>
  <si>
    <t>1977</t>
  </si>
  <si>
    <t>2010-12-01</t>
  </si>
  <si>
    <t>1978</t>
  </si>
  <si>
    <t>2011-01-01</t>
  </si>
  <si>
    <t>1979</t>
  </si>
  <si>
    <t>2011-02-01</t>
  </si>
  <si>
    <t>1980</t>
  </si>
  <si>
    <t>2011-03-01</t>
  </si>
  <si>
    <t>1981</t>
  </si>
  <si>
    <t>2011-04-01</t>
  </si>
  <si>
    <t>1982</t>
  </si>
  <si>
    <t>2011-05-01</t>
  </si>
  <si>
    <t>1983</t>
  </si>
  <si>
    <t>2011-06-01</t>
  </si>
  <si>
    <t>1984</t>
  </si>
  <si>
    <t>2011-07-01</t>
  </si>
  <si>
    <t>1985</t>
  </si>
  <si>
    <t>2011-08-01</t>
  </si>
  <si>
    <t>1986</t>
  </si>
  <si>
    <t>2011-09-01</t>
  </si>
  <si>
    <t>1987</t>
  </si>
  <si>
    <t>2011-10-01</t>
  </si>
  <si>
    <t>1988</t>
  </si>
  <si>
    <t>2011-11-01</t>
  </si>
  <si>
    <t>1989</t>
  </si>
  <si>
    <t>2011-12-01</t>
  </si>
  <si>
    <t>1990</t>
  </si>
  <si>
    <t>2012-01-01</t>
  </si>
  <si>
    <t>1991</t>
  </si>
  <si>
    <t>2012-02-01</t>
  </si>
  <si>
    <t>1992</t>
  </si>
  <si>
    <t>2012-03-01</t>
  </si>
  <si>
    <t>1993</t>
  </si>
  <si>
    <t>2012-04-01</t>
  </si>
  <si>
    <t>1994</t>
  </si>
  <si>
    <t>2012-05-01</t>
  </si>
  <si>
    <t>1995</t>
  </si>
  <si>
    <t>2012-06-01</t>
  </si>
  <si>
    <t>1996</t>
  </si>
  <si>
    <t>2012-07-01</t>
  </si>
  <si>
    <t>1997</t>
  </si>
  <si>
    <t>2012-08-01</t>
  </si>
  <si>
    <t>1998</t>
  </si>
  <si>
    <t>2012-09-01</t>
  </si>
  <si>
    <t>1999</t>
  </si>
  <si>
    <t>2012-10-01</t>
  </si>
  <si>
    <t>2000</t>
  </si>
  <si>
    <t>2012-11-01</t>
  </si>
  <si>
    <t>2001</t>
  </si>
  <si>
    <t>2012-12-01</t>
  </si>
  <si>
    <t>2002</t>
  </si>
  <si>
    <t>2013-01-01</t>
  </si>
  <si>
    <t>2003</t>
  </si>
  <si>
    <t>2013-02-01</t>
  </si>
  <si>
    <t>2004</t>
  </si>
  <si>
    <t>2013-03-01</t>
  </si>
  <si>
    <t>2005</t>
  </si>
  <si>
    <t>2013-04-01</t>
  </si>
  <si>
    <t>2006</t>
  </si>
  <si>
    <t>2013-05-01</t>
  </si>
  <si>
    <t>2007</t>
  </si>
  <si>
    <t>2013-06-01</t>
  </si>
  <si>
    <t>2008</t>
  </si>
  <si>
    <t>2013-07-01</t>
  </si>
  <si>
    <t>2009</t>
  </si>
  <si>
    <t>2013-08-01</t>
  </si>
  <si>
    <t>2010</t>
  </si>
  <si>
    <t>2013-09-01</t>
  </si>
  <si>
    <t>2011</t>
  </si>
  <si>
    <t>2013-10-01</t>
  </si>
  <si>
    <t>2012</t>
  </si>
  <si>
    <t>2013-11-01</t>
  </si>
  <si>
    <t>2013</t>
  </si>
  <si>
    <t>2013-12-01</t>
  </si>
  <si>
    <t>2014</t>
  </si>
  <si>
    <t>2014-01-01</t>
  </si>
  <si>
    <t>2015</t>
  </si>
  <si>
    <t>2014-02-01</t>
  </si>
  <si>
    <t>2016</t>
  </si>
  <si>
    <t>2014-03-01</t>
  </si>
  <si>
    <t>2017</t>
  </si>
  <si>
    <t>2014-04-01</t>
  </si>
  <si>
    <t>2018</t>
  </si>
  <si>
    <t>2014-05-01</t>
  </si>
  <si>
    <t>2019</t>
  </si>
  <si>
    <t>2014-06-01</t>
  </si>
  <si>
    <t>2020</t>
  </si>
  <si>
    <t>2014-07-01</t>
  </si>
  <si>
    <t>2021</t>
  </si>
  <si>
    <t>2014-08-01</t>
  </si>
  <si>
    <t>2022</t>
  </si>
  <si>
    <t>2014-09-01</t>
  </si>
  <si>
    <t>2023</t>
  </si>
  <si>
    <t>2014-10-01</t>
  </si>
  <si>
    <t>2024</t>
  </si>
  <si>
    <t>2014-11-01</t>
  </si>
  <si>
    <t>2025</t>
  </si>
  <si>
    <t>2014-12-01</t>
  </si>
  <si>
    <t>2026</t>
  </si>
  <si>
    <t>2015-01-01</t>
  </si>
  <si>
    <t>2027</t>
  </si>
  <si>
    <t>2015-02-01</t>
  </si>
  <si>
    <t>2028</t>
  </si>
  <si>
    <t>2015-03-01</t>
  </si>
  <si>
    <t>3313</t>
  </si>
  <si>
    <t>2015-04-01</t>
  </si>
  <si>
    <t>3323</t>
  </si>
  <si>
    <t>2015-05-01</t>
  </si>
  <si>
    <t>3333</t>
  </si>
  <si>
    <t>2015-06-01</t>
  </si>
  <si>
    <t>3353</t>
  </si>
  <si>
    <t>2015-07-01</t>
  </si>
  <si>
    <t>3383</t>
  </si>
  <si>
    <t>2015-08-01</t>
  </si>
  <si>
    <t>3385</t>
  </si>
  <si>
    <t>2015-09-01</t>
  </si>
  <si>
    <t>3401</t>
  </si>
  <si>
    <t>2015-10-01</t>
  </si>
  <si>
    <t>3403</t>
  </si>
  <si>
    <t>2015-11-01</t>
  </si>
  <si>
    <t>3421</t>
  </si>
  <si>
    <t>2015-12-01</t>
  </si>
  <si>
    <t>3434</t>
  </si>
  <si>
    <t>2016-01-01</t>
  </si>
  <si>
    <t>3442</t>
  </si>
  <si>
    <t>2016-02-01</t>
  </si>
  <si>
    <t>3456</t>
  </si>
  <si>
    <t>2016-03-01</t>
  </si>
  <si>
    <t>3466</t>
  </si>
  <si>
    <t>2016-04-01</t>
  </si>
  <si>
    <t>3476</t>
  </si>
  <si>
    <t>2016-05-01</t>
  </si>
  <si>
    <t>3486</t>
  </si>
  <si>
    <t>2016-06-01</t>
  </si>
  <si>
    <t>3496</t>
  </si>
  <si>
    <t>2016-07-01</t>
  </si>
  <si>
    <t>VALOR (Pesos Col,)</t>
  </si>
  <si>
    <t xml:space="preserve">Mes </t>
  </si>
  <si>
    <t>Año</t>
  </si>
  <si>
    <t>Conca</t>
  </si>
  <si>
    <t>Tasas Cero Cupón a término*</t>
  </si>
  <si>
    <t>Fecha</t>
  </si>
  <si>
    <t>1 año</t>
  </si>
  <si>
    <t>5 años</t>
  </si>
  <si>
    <t>10 años</t>
  </si>
  <si>
    <r>
      <rPr>
        <b/>
        <sz val="10"/>
        <color indexed="8"/>
        <rFont val="Calibri"/>
        <family val="2"/>
      </rPr>
      <t>Fuente:</t>
    </r>
    <r>
      <rPr>
        <sz val="10"/>
        <color indexed="8"/>
        <rFont val="Calibri"/>
        <family val="2"/>
      </rPr>
      <t xml:space="preserve"> SEN y MEC, con cálculos Banco de la República</t>
    </r>
  </si>
  <si>
    <t>* Las tasas cero cupon son calculadas a partir de la información de los precios de mercado de los TES en pesos, utilizando el modelo de Nelson &amp; Siegel.</t>
  </si>
  <si>
    <t>Criterio 1</t>
  </si>
  <si>
    <t>Criterio 2</t>
  </si>
  <si>
    <t>Criterio 3</t>
  </si>
  <si>
    <t>Criterio 4</t>
  </si>
  <si>
    <t>PONDERACIÓN</t>
  </si>
  <si>
    <t>FACTOR DE INDEXACIÓN(3)</t>
  </si>
  <si>
    <t>TASA DE DESCUENTO(4)</t>
  </si>
  <si>
    <t>Fecha calificación</t>
  </si>
  <si>
    <t>FECHA CALIFICACIÓN</t>
  </si>
  <si>
    <t>REGISTRO DE CONTINGENCIA</t>
  </si>
  <si>
    <t>EXPECTATIVAS DE INFLACION MENSUAL</t>
  </si>
  <si>
    <t>EXPECTATIVAS DE INFLACIÓN PARA DICIEMBRE PRESENTE AÑO</t>
  </si>
  <si>
    <t xml:space="preserve">EXPECTATIVAS DE INFLACIÓN A DOCE MESES </t>
  </si>
  <si>
    <t>EXPECTATIVAS DE INFLACIÓN PARA DICIEMBRE DEL SIGUIENTE AÑO</t>
  </si>
  <si>
    <t>EXPECTATIVAS DE INFLACIÓN A VEINTICUATRO MESES</t>
  </si>
  <si>
    <t>PROMEDIO</t>
  </si>
  <si>
    <t>DESVIACIÓN ESTÁNDAR</t>
  </si>
  <si>
    <t>MEDIANA</t>
  </si>
  <si>
    <t>Valor sentencia</t>
  </si>
  <si>
    <t>Valor sentencia actualizado</t>
  </si>
  <si>
    <t>Esta ayuda se utiliza para los casos en que se presenta un fallo desfavorable en primera instancia y desean actualizar ese valor</t>
  </si>
  <si>
    <t>Alto</t>
  </si>
  <si>
    <t>Medio alto</t>
  </si>
  <si>
    <t>Medio bajo</t>
  </si>
  <si>
    <t>Bajo</t>
  </si>
  <si>
    <t>Administrativa</t>
  </si>
  <si>
    <t>NULIDAD Y RESTABLECIMIENTO DEL DERECHO (LESIVIDAD)</t>
  </si>
  <si>
    <t>CONTROL INMEDIATO DE LEGALIDAD</t>
  </si>
  <si>
    <t>CONTROL POR VIA DE EXCEPCION</t>
  </si>
  <si>
    <t>CUMPLIMIENTO DE NORMAS CON FUERZA MATERIAL DE LEY O DE ACTOS ADMINISTRATIVOS</t>
  </si>
  <si>
    <t xml:space="preserve">EJECUTIVO CONEXO </t>
  </si>
  <si>
    <t>NULIDAD DE LAS CARTAS DE NATURALEZA Y DE LAS RESOLUCIONES DE AUTORIZACION DE INSCRIPCION</t>
  </si>
  <si>
    <t xml:space="preserve">NULIDAD ELECTORAL </t>
  </si>
  <si>
    <t>NULIDAD POR INCONSTITUCIONALIDAD</t>
  </si>
  <si>
    <t>NULIDAD SIMPLE</t>
  </si>
  <si>
    <t>PERDIDA DE INVESTIDURA</t>
  </si>
  <si>
    <t>PROTECCION DE LOS DERECHOS E INTERESES COLECTIVOS</t>
  </si>
  <si>
    <t xml:space="preserve">RECURSO DE UNIFICACION DE JURISPRUDENCIA </t>
  </si>
  <si>
    <t xml:space="preserve">SOLICITUD DE REVISION EVENTUAL </t>
  </si>
  <si>
    <t>RECURSO DE ANULACION CONTRA LAUDO ARBITRAL</t>
  </si>
  <si>
    <t>Ordinaria laboral</t>
  </si>
  <si>
    <t>Ordinaria civil</t>
  </si>
  <si>
    <t xml:space="preserve">DECLARATIVO ESPECIAL - DESLINDE Y AMOJONAMIENTO </t>
  </si>
  <si>
    <t>DECLARATIVO ESPECIAL - DIVISORIO</t>
  </si>
  <si>
    <t xml:space="preserve">DECLARATIVO ESPECIAL - EXPROPIACION </t>
  </si>
  <si>
    <t xml:space="preserve">LIQUIDACION - HERENCIA YACENTE </t>
  </si>
  <si>
    <t>LIQUIDACION - PATRIMONIAL</t>
  </si>
  <si>
    <t>LIQUIDACION - SUCESION</t>
  </si>
  <si>
    <t xml:space="preserve">PROCESO DECLARATIVO ESPECIAL - MONITORIO </t>
  </si>
  <si>
    <t>VERBAL - DECLARACION DE BIENES VACANTES O MOSTRENCOS</t>
  </si>
  <si>
    <t xml:space="preserve">VERBAL - ENTREGA DE LA COSA POR EL TRADENTE AL ADQUIRENTE </t>
  </si>
  <si>
    <t xml:space="preserve">VERBAL - IMPUGNACION DE ASAMBLEAS, JUNTAS DIRECTIVAS O DE SOCIOS </t>
  </si>
  <si>
    <t xml:space="preserve">VERBAL - PAGO POR CONSIGNACION </t>
  </si>
  <si>
    <t xml:space="preserve">VERBAL - POSESORIO </t>
  </si>
  <si>
    <t>VERBAL - RENDICION ESPONTANEA DE CUENTAS</t>
  </si>
  <si>
    <t>VERBAL - RENDICION PROVOCADA DE CUENTAS</t>
  </si>
  <si>
    <t>VERBAL - RESOLUCION DE COMPRAVENTA</t>
  </si>
  <si>
    <t>VERBAL - RESTITUCION DE INMUEBLE ARRENDADO</t>
  </si>
  <si>
    <t>VERBAL - SERVIDUMBRE</t>
  </si>
  <si>
    <t xml:space="preserve">VERBAL SUMARIO </t>
  </si>
  <si>
    <t>VERBAL SUMARIO - CONTROVERSIAS SOBRE DERECHO DE AUTOR</t>
  </si>
  <si>
    <t xml:space="preserve">VERBAL SUMARIO - CONTROVERSIAS SOBRE PROPIEDAD HORIZONTAL </t>
  </si>
  <si>
    <t>Constitucional</t>
  </si>
  <si>
    <t>ACCION DE INCONSTITUCIONALIDAD</t>
  </si>
  <si>
    <t>SI</t>
  </si>
  <si>
    <t>NO</t>
  </si>
  <si>
    <t>Riesgo de pérdida del proceso por relevancia jurídica de las razones de hecho y derecho expuestas por el demandante.</t>
  </si>
  <si>
    <t>ADMINISTRADORA COLOMBIANA DE PENSIONES</t>
  </si>
  <si>
    <t>ADMINISTRADORA DE LOS RECURSOS DEL SISTEMA GENERAL DE SEGURIDAD SOCIAL EN SALUD</t>
  </si>
  <si>
    <t>AGENCIA COLOMBIANA PARA LA REINTEGRACIÓN DE PERSONAS Y GRUPOS ALZADOS EN ARMAS</t>
  </si>
  <si>
    <t>AGENCIA DE RENOVACIÓN DEL TERRITORIO</t>
  </si>
  <si>
    <t>AGENCIA LOGÍSTICA DE LAS FUERZAS MILITARES</t>
  </si>
  <si>
    <t>AGENCIA NACIONAL DE HIDROCARBUROS</t>
  </si>
  <si>
    <t>AGENCIA NACIONAL DE INFRAESTRUCTURA</t>
  </si>
  <si>
    <t>AGENCIA NACIONAL DE TIERRAS</t>
  </si>
  <si>
    <t>AUTORIDAD NACIONAL DE LICENCIAS AMBIENTALES</t>
  </si>
  <si>
    <t>AUTORIDAD NACIONAL DE TELEVISIÓN EN LIQUIDACIÓN</t>
  </si>
  <si>
    <t>BANCO AGRARIO DE COLOMBIA S.A.</t>
  </si>
  <si>
    <t>BANCO DE LA REPÚBLICA</t>
  </si>
  <si>
    <t>CAJA DE RETIRO DE LAS FUERZAS MILITARES</t>
  </si>
  <si>
    <t>CAJA DE SUELDOS DE RETIRO DE LA POLICÍA NACIONAL</t>
  </si>
  <si>
    <t>CAJA PROMOTORA DE VIVIENDA MILITAR Y DE POLICÍA</t>
  </si>
  <si>
    <t>CÁMARA DE REPRESENTANTES</t>
  </si>
  <si>
    <t>CENIT TRANSPORTE Y LOGÍSTICA DE HIDROCARBUROS</t>
  </si>
  <si>
    <t>CENTRAL DE INVERSIONES S.A.</t>
  </si>
  <si>
    <t>CENTRALES ELÉCTRICAS DE NARIÑO S.A. E.S.P.</t>
  </si>
  <si>
    <t>COMISIÓN DE REGULACIÓN DE AGUA POTABLE Y SANEAMIENTO BÁSICO</t>
  </si>
  <si>
    <t>COMISIÓN NACIONAL DEL SERVICIO CIVIL</t>
  </si>
  <si>
    <t>CONSEJO NACIONAL ELECTORAL</t>
  </si>
  <si>
    <t>CONTRALORÍA GENERAL DE LA REPÚBLICA</t>
  </si>
  <si>
    <t>CORPORACIÓN AUTÓNOMA REGIONAL DE CALDAS</t>
  </si>
  <si>
    <t>CORPORACIÓN AUTÓNOMA REGIONAL DE CUNDINAMARCA</t>
  </si>
  <si>
    <t>CORPORACIÓN AUTÓNOMA REGIONAL DE LAS CUENCAS DE LOS RIOS NEGRO Y NARE</t>
  </si>
  <si>
    <t>CORPORACIÓN AUTÓNOMA REGIONAL DE RISARALDA</t>
  </si>
  <si>
    <t>CORPORACIÓN AUTÓNOMA REGIONAL DEL ALTO MAGDALENA</t>
  </si>
  <si>
    <t>CORPORACIÓN AUTÓNOMA REGIONAL DEL MAGDALENA</t>
  </si>
  <si>
    <t>CORPORACIÓN AUTÓNOMA REGIONAL DEL RIO GRANDE DEL MAGDALENA</t>
  </si>
  <si>
    <t>CORPORACIÓN AUTÓNOMA REGIONAL DEL VALLE DEL CAUCA</t>
  </si>
  <si>
    <t>CORPORACIÓN AUTÓNOMA REGIONAL PARA LA DEFENSA DE LA MESETA DE BUCARAMANGA</t>
  </si>
  <si>
    <t>CORPORACIÓN COLOMBIANA DE INVESTIGACIÓN AGROPECUARIA</t>
  </si>
  <si>
    <t>CORPORACIÓN DE CIENCIA Y TECNOLOGÍA PARA EL DESARROLLO DE LA INDUSTRIA NAVAL, MARÍTIMA Y FLUVIAL</t>
  </si>
  <si>
    <t>CORPORACIÓN DE LA INDUSTRIA AERONÁUTICA COLOMBIANA S.A.</t>
  </si>
  <si>
    <t>DEFENSA CIVIL COLOMBIANA</t>
  </si>
  <si>
    <t>DEFENSORÍA DEL PUEBLO</t>
  </si>
  <si>
    <t>DEPARTAMENTO ADMINISTRATIVO DE LA FUNCIÓN PÚBLICA</t>
  </si>
  <si>
    <t>DEPARTAMENTO ADMINISTRATIVO DE LA PRESIDENCIA DE LA REPÚBLICA</t>
  </si>
  <si>
    <t>DEPARTAMENTO ADMINISTRATIVO PARA LA PROSPERIDAD SOCIAL</t>
  </si>
  <si>
    <t>DIRECCIÓN DE IMPUESTOS Y ADUANAS NACIONALES - DIAN</t>
  </si>
  <si>
    <t>DIRECCIÓN EJECUTIVA DE ADMINISTRACIÓN JUDICIAL</t>
  </si>
  <si>
    <t>ECOPETROL S.A.</t>
  </si>
  <si>
    <t>ELECTRIFICADORA DE LA HUILLA S.A. E.S.P.</t>
  </si>
  <si>
    <t>ELECTRIFICADORA DEL META S.A. E.S.P.</t>
  </si>
  <si>
    <t>EMPRESA NACIONAL PROMOTORA DEL DESARROLLO TERRITORIAL</t>
  </si>
  <si>
    <t>ESCUELA TECNOLÓGICA INSTITUTO TÉCNICO CENTRAL</t>
  </si>
  <si>
    <t>FIDEICOMISO ALCALIS RECONOCIMIENTO DE PENSIONES</t>
  </si>
  <si>
    <t>FIDUCIARIA LA PREVISORA S.A.</t>
  </si>
  <si>
    <t>FISCALÍA GENERAL DE LA NACIÓN</t>
  </si>
  <si>
    <t>FONDO ADAPTACIÓN</t>
  </si>
  <si>
    <t>FONDO DE BIENESTAR SOCIAL DE LA CONTRALORÍA GENERAL DE LA REPÚBLICA</t>
  </si>
  <si>
    <t>FONDO DE PASIVO SOCIAL DE FERROCARRILES NACIONALES DE COLOMBIA</t>
  </si>
  <si>
    <t>FONDO DE PRESTACIONES SOCIALES DEL MAGISTERIO</t>
  </si>
  <si>
    <t>FONDO DE PREVISIÓN SOCIAL DEL CONGRESO DE LA REPÚBLICA</t>
  </si>
  <si>
    <t>FONDO DE TECNOLOGÍAS DE LA INFORMACIÓN Y LAS COMUNICACIONES</t>
  </si>
  <si>
    <t>FONDO NACIONAL DE AHORRO</t>
  </si>
  <si>
    <t>FONDO ROTATORIO DE LA POLICÍA NACIONAL</t>
  </si>
  <si>
    <t>GENERADORA Y COMERCIALIZADORA DE ENERGÍA DEL CARIBE S.A. E.S.P.</t>
  </si>
  <si>
    <t>GESTIÓN ENERGÉTICA S.A. E.S.P.</t>
  </si>
  <si>
    <t>HOSPITAL MILITAR CENTRAL</t>
  </si>
  <si>
    <t>INDUSTRIA MILITAR</t>
  </si>
  <si>
    <t>INSTITUTO COLOMBIANO AGROPECUARIO</t>
  </si>
  <si>
    <t>INSTITUTO COLOMBIANO DE BIENESTAR FAMILIAR</t>
  </si>
  <si>
    <t>INSTITUTO COLOMBIANO PARA LA EVALUACIÓN DE LA EDUCACIÓN</t>
  </si>
  <si>
    <t>INSTITUTO DE INVESTIGACIONES MARINAS Y COSTERAS JOSÉ BENITO VIVES DE ANDREIS</t>
  </si>
  <si>
    <t>INSTITUTO DE PLANIFICACIÓN Y PROMOCIÓN DE SOLUCIONES ENERGÉTICAS PARA LAS ZONAS NO INTERCONECTADAS</t>
  </si>
  <si>
    <t>INSTITUTO GEOGRÁFICO AGUSTÍN CODAZZI</t>
  </si>
  <si>
    <t>INSTITUTO NACIONAL DE MEDICINA LEGAL Y CIENCIAS FORENSES</t>
  </si>
  <si>
    <t>INSTITUTO NACIONAL DE METROLOGÍA</t>
  </si>
  <si>
    <t>INSTITUTO NACIONAL DE VÍAS</t>
  </si>
  <si>
    <t>INSTITUTO NACIONAL DE VIGILANCIA DE MEDICAMENTOS Y ALIMENTOS</t>
  </si>
  <si>
    <t>INSTITUTO NACIONAL PENITENCIARIO Y CARCELARIO</t>
  </si>
  <si>
    <t>INTERCONEXIÓN ELÉCTRICA S.A. E.S.P.</t>
  </si>
  <si>
    <t>LA PREVISORA S.A. COMPAÑÍA DE SEGUROS</t>
  </si>
  <si>
    <t>MINISTERIO DE AGRICULTURA Y DESARROLLO RURAL</t>
  </si>
  <si>
    <t>MINISTERIO DE AMBIENTE Y DESARROLLO SOSTENIBLE</t>
  </si>
  <si>
    <t>MINISTERIO DE COMERCIO, INDUSTRIA Y TURISMO</t>
  </si>
  <si>
    <t>MINISTERIO DE DEFENSA NACIONAL</t>
  </si>
  <si>
    <t>MINISTERIO DE EDUCACION NACIONAL</t>
  </si>
  <si>
    <t>MINISTERIO DE EDUCACIÓN NACIONAL</t>
  </si>
  <si>
    <t>MINISTERIO DE HACIENDA Y CRÉDITO PÚBLICO</t>
  </si>
  <si>
    <t>MINISTERIO DE JUSTICIA Y DEL DERECHO</t>
  </si>
  <si>
    <t>MINISTERIO DE MINAS Y ENERGÍA</t>
  </si>
  <si>
    <t>MINISTERIO DE RELACIONES EXTERIORES</t>
  </si>
  <si>
    <t>MINISTERIO DE SALUD Y PROTECCIÓN SOCIAL</t>
  </si>
  <si>
    <t>MINISTERIO DE TECNOLOGÍAS DE LA INFORMACIÓN Y LAS COMUNICACIONES</t>
  </si>
  <si>
    <t>MINISTERIO DE TRANSPORTE</t>
  </si>
  <si>
    <t>MINISTERIO DE VIVIENDA, CIUDAD Y TERRITORIO</t>
  </si>
  <si>
    <t>MINISTERIO DEL INTERIOR</t>
  </si>
  <si>
    <t>MINISTERIO DEL TRABAJO</t>
  </si>
  <si>
    <t xml:space="preserve">MUNICIPIO DE BUCARAMANGA - SANTANDER </t>
  </si>
  <si>
    <t xml:space="preserve">MUNICIPIO DE CUCUTA - NORTE DE SANTANDER </t>
  </si>
  <si>
    <t>PAR - PATRIMONIO AUTÓNOMO DE REMANENTES DE TELECOMUNICACIONES</t>
  </si>
  <si>
    <t>PAR BANCO CAFETERO EN LIQUIDACIÓN</t>
  </si>
  <si>
    <t>PAR CAPRECOM LIQUIDADO</t>
  </si>
  <si>
    <t>PAR E.S.E ANTONIO NARIÑO</t>
  </si>
  <si>
    <t>PAR INCODER EN LIQUIDACIÓN</t>
  </si>
  <si>
    <t>PATRIMONIO AUTÓNOMO BANCO CENTRAL HIPOTECARIO EN LIQUIDACIÓN -PROCESOS-</t>
  </si>
  <si>
    <t>PATRIMONIO AUTÓNOMO DE REMANENTES DE ADPOSTAL</t>
  </si>
  <si>
    <t>PATRIMONIO AUTÓNOMO DE REMANENTES DEL EXTINTO DEPARTAMENTO ADMINISTRATIVO DAS Y SU FONDO ROTATORIO</t>
  </si>
  <si>
    <t>PATRIMONIO AUTÓNOMO DE REMANENTES DEL ISS EN LIQUIDACIÓN</t>
  </si>
  <si>
    <t>PATRIMONIO AUTÓNOMO DE REMANENTES E.S.E. FRANCISCO DE PAULA SANTANDER EN LIQUIDACIÓN</t>
  </si>
  <si>
    <t>PATRIMONIO AUTONOMO DE REMANENTES PAR ANTV LIQUIDADA</t>
  </si>
  <si>
    <t>POLICÍA NACIONAL</t>
  </si>
  <si>
    <t>POSITIVA COMPAÑÍA DE SEGUROS S.A.</t>
  </si>
  <si>
    <t>PROCURADURÍA GENERAL DE LA NACIÓN</t>
  </si>
  <si>
    <t>REFINERÍA DE CARTAGENA S.A.S</t>
  </si>
  <si>
    <t>REGISTRADURÍA NACIONAL DEL ESTADO CIVIL</t>
  </si>
  <si>
    <t>SENADO DE LA REPÚBLICA</t>
  </si>
  <si>
    <t>SERVICIO AÉREO A TERRITORIOS NACIONALES S.A.</t>
  </si>
  <si>
    <t>SERVICIO NACIONAL DE APRENDIZAJE</t>
  </si>
  <si>
    <t>SERVICIOS POSTALES NACIONALES S.A.</t>
  </si>
  <si>
    <t>SOCIEDAD DE ACTIVOS ESPECIALES S.A.S.</t>
  </si>
  <si>
    <t>SUPERINTENDENCIA DE INDUSTRIA Y COMERCIO</t>
  </si>
  <si>
    <t>SUPERINTENDENCIA DE NOTARIADO Y REGISTRO</t>
  </si>
  <si>
    <t>SUPERINTENDENCIA DE SERVICIOS PÚBLICOS DOMICILIARIOS</t>
  </si>
  <si>
    <t>SUPERINTENDENCIA DE SOCIEDADES</t>
  </si>
  <si>
    <t>SUPERINTENDENCIA DE TRANSPORTE</t>
  </si>
  <si>
    <t>SUPERINTENDENCIA FINANCIERA DE COLOMBIA</t>
  </si>
  <si>
    <t>SUPERINTENDENCIA NACIONAL DE SALUD</t>
  </si>
  <si>
    <t>UNIDAD ADMINISTRATIVA ESPECIAL DE AERONÁUTICA CIVIL</t>
  </si>
  <si>
    <t>UNIDAD ADMINISTRATIVA ESPECIAL DE GESTIÓN PENSIONAL Y CONTRIBUCIONES PARAFISCALES DE LA PROTECCIÓN SOCIAL</t>
  </si>
  <si>
    <t>UNIDAD ADMINISTRATIVA ESPECIAL MIGRACIÓN COLOMBIA</t>
  </si>
  <si>
    <t>UNIDAD ADMINISTRATIVA ESPECIAL PARA LA ATENCIÓN Y REPARACIÓN INTEGRAL A LAS VICTIMAS</t>
  </si>
  <si>
    <t>UNIDAD DE SERVICIOS PENITENCIARIOS Y CARCELARIOS</t>
  </si>
  <si>
    <t>UNIDAD NACIONAL DE PROTECCIÓN</t>
  </si>
  <si>
    <t>UNIDAD NACIONAL PARA LA GESTIÓN DEL RIESGO DE DESASTRES</t>
  </si>
  <si>
    <t>UNIVERSIDAD DE CALDAS</t>
  </si>
  <si>
    <t>UNIVERSIDAD DE CÓRDOBA</t>
  </si>
  <si>
    <t>UNIVERSIDAD DE LA AMAZONÍA</t>
  </si>
  <si>
    <t>UNIVERSIDAD MILITAR NUEVA GRANADA</t>
  </si>
  <si>
    <t>UNIVERSIDAD NACIONAL ABIERTA Y A DISTANCIA</t>
  </si>
  <si>
    <t>UNIVERSIDAD NACIONAL DE COLOMBIA</t>
  </si>
  <si>
    <t>UNIVERSIDAD POPULAR DEL CESAR</t>
  </si>
  <si>
    <t>UNIVERSIDAD TECNOLÓGICA DE PEREIRA</t>
  </si>
  <si>
    <t>UNIVERSIDAD TECNOLÓGICA DEL CHOCÓ DIEGO LUIS CÓRDOBA</t>
  </si>
  <si>
    <t>ACCION DE REPETICION</t>
  </si>
  <si>
    <t>EJECUTIVO LABORAL</t>
  </si>
  <si>
    <t>NULIDAD Y RESTABLECIMIENTO DEL DERECHO</t>
  </si>
  <si>
    <t>REPARACION DE LOS PERJUICIOS CAUSADOS A UN GRUPO</t>
  </si>
  <si>
    <t>REPARACION DIRECTA</t>
  </si>
  <si>
    <t>VERBAL</t>
  </si>
  <si>
    <t>VERBAL SUMARIO</t>
  </si>
  <si>
    <t>ACCION DE REPETICION-MINISTERIO DE RELACIONES EXTERIORES</t>
  </si>
  <si>
    <t>CONTROVERSIAS CONTRACTUALES-AGENCIA LOGÍSTICA DE LAS FUERZAS MILITARES</t>
  </si>
  <si>
    <t>CONTROVERSIAS CONTRACTUALES-AGENCIA NACIONAL DE INFRAESTRUCTURA</t>
  </si>
  <si>
    <t>CONTROVERSIAS CONTRACTUALES-AUTORIDAD NACIONAL DE LICENCIAS AMBIENTALES</t>
  </si>
  <si>
    <t>CONTROVERSIAS CONTRACTUALES-AUTORIDAD NACIONAL DE TELEVISIÓN EN LIQUIDACIÓN</t>
  </si>
  <si>
    <t>CONTROVERSIAS CONTRACTUALES-CORPORACIÓN AUTÓNOMA REGIONAL DE CUNDINAMARCA</t>
  </si>
  <si>
    <t>CONTROVERSIAS CONTRACTUALES-CORPORACIÓN AUTÓNOMA REGIONAL DEL RIO GRANDE DEL MAGDALENA</t>
  </si>
  <si>
    <t>CONTROVERSIAS CONTRACTUALES-DEPARTAMENTO ADMINISTRATIVO PARA LA PROSPERIDAD SOCIAL</t>
  </si>
  <si>
    <t>CONTROVERSIAS CONTRACTUALES-DIRECCIÓN DE IMPUESTOS Y ADUANAS NACIONALES - DIAN</t>
  </si>
  <si>
    <t>CONTROVERSIAS CONTRACTUALES-DIRECCIÓN EJECUTIVA DE ADMINISTRACIÓN JUDICIAL</t>
  </si>
  <si>
    <t>CONTROVERSIAS CONTRACTUALES-ECOPETROL S.A.</t>
  </si>
  <si>
    <t>CONTROVERSIAS CONTRACTUALES-EMPRESA NACIONAL PROMOTORA DEL DESARROLLO TERRITORIAL</t>
  </si>
  <si>
    <t>CONTROVERSIAS CONTRACTUALES-FISCALÍA GENERAL DE LA NACIÓN</t>
  </si>
  <si>
    <t>CONTROVERSIAS CONTRACTUALES-FONDO ROTATORIO DE LA POLICÍA NACIONAL</t>
  </si>
  <si>
    <t>CONTROVERSIAS CONTRACTUALES-INSTITUTO COLOMBIANO DE BIENESTAR FAMILIAR</t>
  </si>
  <si>
    <t>CONTROVERSIAS CONTRACTUALES-INSTITUTO COLOMBIANO PARA LA EVALUACIÓN DE LA EDUCACIÓN</t>
  </si>
  <si>
    <t>CONTROVERSIAS CONTRACTUALES-INSTITUTO DE PLANIFICACIÓN Y PROMOCIÓN DE SOLUCIONES ENERGÉTICAS PARA LAS ZONAS NO INTERCONECTADAS</t>
  </si>
  <si>
    <t>CONTROVERSIAS CONTRACTUALES-INSTITUTO NACIONAL DE VÍAS</t>
  </si>
  <si>
    <t>CONTROVERSIAS CONTRACTUALES-INSTITUTO NACIONAL PENITENCIARIO Y CARCELARIO</t>
  </si>
  <si>
    <t>CONTROVERSIAS CONTRACTUALES-LA PREVISORA S.A. COMPAÑÍA DE SEGUROS</t>
  </si>
  <si>
    <t>CONTROVERSIAS CONTRACTUALES-MINISTERIO DE DEFENSA NACIONAL</t>
  </si>
  <si>
    <t>CONTROVERSIAS CONTRACTUALES-MINISTERIO DE TECNOLOGÍAS DE LA INFORMACIÓN Y LAS COMUNICACIONES</t>
  </si>
  <si>
    <t>CONTROVERSIAS CONTRACTUALES-MINISTERIO DE VIVIENDA, CIUDAD Y TERRITORIO</t>
  </si>
  <si>
    <t>CONTROVERSIAS CONTRACTUALES-PAR CAPRECOM LIQUIDADO</t>
  </si>
  <si>
    <t>CONTROVERSIAS CONTRACTUALES-PATRIMONIO AUTÓNOMO BANCO CENTRAL HIPOTECARIO EN LIQUIDACIÓN -PROCESOS-</t>
  </si>
  <si>
    <t>CONTROVERSIAS CONTRACTUALES-POLICÍA NACIONAL</t>
  </si>
  <si>
    <t>CONTROVERSIAS CONTRACTUALES-SERVICIO AÉREO A TERRITORIOS NACIONALES S.A.</t>
  </si>
  <si>
    <t>CONTROVERSIAS CONTRACTUALES-SERVICIO NACIONAL DE APRENDIZAJE</t>
  </si>
  <si>
    <t>CONTROVERSIAS CONTRACTUALES-SERVICIOS POSTALES NACIONALES S.A.</t>
  </si>
  <si>
    <t>CONTROVERSIAS CONTRACTUALES-SUPERINTENDENCIA DE INDUSTRIA Y COMERCIO</t>
  </si>
  <si>
    <t>CONTROVERSIAS CONTRACTUALES-SUPERINTENDENCIA NACIONAL DE SALUD</t>
  </si>
  <si>
    <t>CONTROVERSIAS CONTRACTUALES-UNIDAD ADMINISTRATIVA ESPECIAL DE AERONÁUTICA CIVIL</t>
  </si>
  <si>
    <t>CONTROVERSIAS CONTRACTUALES-UNIDAD DE SERVICIOS PENITENCIARIOS Y CARCELARIOS</t>
  </si>
  <si>
    <t>CONTROVERSIAS CONTRACTUALES-UNIDAD NACIONAL PARA LA GESTIÓN DEL RIESGO DE DESASTRES</t>
  </si>
  <si>
    <t>CUMPLIMIENTO DE NORMAS CON FUERZA MATERIAL DE LEY O DE ACTOS ADMINISTRATIVOS-POLICÍA NACIONAL</t>
  </si>
  <si>
    <t>EJECUTIVO-ADMINISTRADORA COLOMBIANA DE PENSIONES</t>
  </si>
  <si>
    <t>EJECUTIVO-BANCO AGRARIO DE COLOMBIA S.A.</t>
  </si>
  <si>
    <t>EJECUTIVO-CAJA DE SUELDOS DE RETIRO DE LA POLICÍA NACIONAL</t>
  </si>
  <si>
    <t>EJECUTIVO-DIRECCIÓN DE IMPUESTOS Y ADUANAS NACIONALES - DIAN</t>
  </si>
  <si>
    <t>EJECUTIVO-DIRECCIÓN EJECUTIVA DE ADMINISTRACIÓN JUDICIAL</t>
  </si>
  <si>
    <t>EJECUTIVO-FIDUCIARIA LA PREVISORA S.A.</t>
  </si>
  <si>
    <t>EJECUTIVO-FISCALÍA GENERAL DE LA NACIÓN</t>
  </si>
  <si>
    <t>EJECUTIVO-INSTITUTO COLOMBIANO DE BIENESTAR FAMILIAR</t>
  </si>
  <si>
    <t>EJECUTIVO-INSTITUTO NACIONAL DE VÍAS</t>
  </si>
  <si>
    <t>EJECUTIVO-INSTITUTO NACIONAL PENITENCIARIO Y CARCELARIO</t>
  </si>
  <si>
    <t>EJECUTIVO-LA PREVISORA S.A. COMPAÑÍA DE SEGUROS</t>
  </si>
  <si>
    <t>EJECUTIVO-MINISTERIO DE DEFENSA NACIONAL</t>
  </si>
  <si>
    <t>EJECUTIVO-MINISTERIO DE SALUD Y PROTECCIÓN SOCIAL</t>
  </si>
  <si>
    <t>EJECUTIVO-MINISTERIO DE TECNOLOGÍAS DE LA INFORMACIÓN Y LAS COMUNICACIONES</t>
  </si>
  <si>
    <t>EJECUTIVO-MINISTERIO DE VIVIENDA, CIUDAD Y TERRITORIO</t>
  </si>
  <si>
    <t>EJECUTIVO-MINISTERIO DEL INTERIOR</t>
  </si>
  <si>
    <t>EJECUTIVO-PAR - PATRIMONIO AUTÓNOMO DE REMANENTES DE TELECOMUNICACIONES</t>
  </si>
  <si>
    <t>EJECUTIVO-PATRIMONIO AUTÓNOMO DE REMANENTES DEL ISS EN LIQUIDACIÓN</t>
  </si>
  <si>
    <t>EJECUTIVO-POLICÍA NACIONAL</t>
  </si>
  <si>
    <t>EJECUTIVO-SERVICIO NACIONAL DE APRENDIZAJE</t>
  </si>
  <si>
    <t>EJECUTIVO-SOCIEDAD DE ACTIVOS ESPECIALES S.A.S.</t>
  </si>
  <si>
    <t>EJECUTIVO-SUPERINTENDENCIA DE NOTARIADO Y REGISTRO</t>
  </si>
  <si>
    <t>EJECUTIVO-SUPERINTENDENCIA DE SERVICIOS PÚBLICOS DOMICILIARIOS</t>
  </si>
  <si>
    <t>EJECUTIVO-UNIDAD ADMINISTRATIVA ESPECIAL DE AERONÁUTICA CIVIL</t>
  </si>
  <si>
    <t>EJECUTIVO-UNIDAD ADMINISTRATIVA ESPECIAL DE GESTIÓN PENSIONAL Y CONTRIBUCIONES PARAFISCALES DE LA PROTECCIÓN SOCIAL</t>
  </si>
  <si>
    <t>EJECUTIVO-UNIVERSIDAD DE CALDAS</t>
  </si>
  <si>
    <t>EJECUTIVO-UNIVERSIDAD NACIONAL DE COLOMBIA</t>
  </si>
  <si>
    <t>EJECUTIVO CONEXO -ADMINISTRADORA COLOMBIANA DE PENSIONES</t>
  </si>
  <si>
    <t>EJECUTIVO CONEXO -DIRECCIÓN EJECUTIVA DE ADMINISTRACIÓN JUDICIAL</t>
  </si>
  <si>
    <t>EJECUTIVO CONEXO -ECOPETROL S.A.</t>
  </si>
  <si>
    <t>EJECUTIVO CONEXO -INSTITUTO COLOMBIANO DE BIENESTAR FAMILIAR</t>
  </si>
  <si>
    <t>EJECUTIVO CONEXO -MINISTERIO DE DEFENSA NACIONAL</t>
  </si>
  <si>
    <t>EJECUTIVO CONEXO -PAR - PATRIMONIO AUTÓNOMO DE REMANENTES DE TELECOMUNICACIONES</t>
  </si>
  <si>
    <t>EJECUTIVO CONEXO -PAR CAPRECOM LIQUIDADO</t>
  </si>
  <si>
    <t>EJECUTIVO CONEXO -POLICÍA NACIONAL</t>
  </si>
  <si>
    <t>EJECUTIVO CONEXO -SERVICIO NACIONAL DE APRENDIZAJE</t>
  </si>
  <si>
    <t>EJECUTIVO LABORAL-ADMINISTRADORA COLOMBIANA DE PENSIONES</t>
  </si>
  <si>
    <t>EJECUTIVO LABORAL-ADMINISTRADORA DE LOS RECURSOS DEL SISTEMA GENERAL DE SEGURIDAD SOCIAL EN SALUD</t>
  </si>
  <si>
    <t>EJECUTIVO LABORAL-CAJA DE RETIRO DE LAS FUERZAS MILITARES</t>
  </si>
  <si>
    <t>EJECUTIVO LABORAL-FONDO ADAPTACIÓN</t>
  </si>
  <si>
    <t>EJECUTIVO LABORAL-FONDO DE PASIVO SOCIAL DE FERROCARRILES NACIONALES DE COLOMBIA</t>
  </si>
  <si>
    <t>EJECUTIVO LABORAL-INSTITUTO COLOMBIANO DE BIENESTAR FAMILIAR</t>
  </si>
  <si>
    <t>EJECUTIVO LABORAL-MINISTERIO DE DEFENSA NACIONAL</t>
  </si>
  <si>
    <t>EJECUTIVO LABORAL-MINISTERIO DE SALUD Y PROTECCIÓN SOCIAL</t>
  </si>
  <si>
    <t>EJECUTIVO LABORAL-PAR CAPRECOM LIQUIDADO</t>
  </si>
  <si>
    <t>EJECUTIVO LABORAL-PATRIMONIO AUTÓNOMO DE REMANENTES DEL ISS EN LIQUIDACIÓN</t>
  </si>
  <si>
    <t>EJECUTIVO LABORAL-POLICÍA NACIONAL</t>
  </si>
  <si>
    <t>EJECUTIVO LABORAL-SERVICIOS POSTALES NACIONALES S.A.</t>
  </si>
  <si>
    <t>EJECUTIVO LABORAL-UNIDAD ADMINISTRATIVA ESPECIAL DE GESTIÓN PENSIONAL Y CONTRIBUCIONES PARAFISCALES DE LA PROTECCIÓN SOCIAL</t>
  </si>
  <si>
    <t>EJECUTIVO LABORAL-UNIVERSIDAD TECNOLÓGICA DEL CHOCÓ DIEGO LUIS CÓRDOBA</t>
  </si>
  <si>
    <t>NULIDAD SIMPLE-POLICÍA NACIONAL</t>
  </si>
  <si>
    <t>NULIDAD SIMPLE-SUPERINTENDENCIA DE SERVICIOS PÚBLICOS DOMICILIARIOS</t>
  </si>
  <si>
    <t>NULIDAD Y RESTABLECIMIENTO DEL DERECHO-ADMINISTRADORA COLOMBIANA DE PENSIONES</t>
  </si>
  <si>
    <t>NULIDAD Y RESTABLECIMIENTO DEL DERECHO-AGENCIA LOGÍSTICA DE LAS FUERZAS MILITARES</t>
  </si>
  <si>
    <t>NULIDAD Y RESTABLECIMIENTO DEL DERECHO-AUTORIDAD NACIONAL DE TELEVISIÓN EN LIQUIDACIÓN</t>
  </si>
  <si>
    <t>NULIDAD Y RESTABLECIMIENTO DEL DERECHO-BANCO AGRARIO DE COLOMBIA S.A.</t>
  </si>
  <si>
    <t>NULIDAD Y RESTABLECIMIENTO DEL DERECHO-CAJA DE RETIRO DE LAS FUERZAS MILITARES</t>
  </si>
  <si>
    <t>NULIDAD Y RESTABLECIMIENTO DEL DERECHO-CAJA DE SUELDOS DE RETIRO DE LA POLICÍA NACIONAL</t>
  </si>
  <si>
    <t>NULIDAD Y RESTABLECIMIENTO DEL DERECHO-COMISIÓN DE REGULACIÓN DE AGUA POTABLE Y SANEAMIENTO BÁSICO</t>
  </si>
  <si>
    <t>NULIDAD Y RESTABLECIMIENTO DEL DERECHO-CONTRALORÍA GENERAL DE LA REPÚBLICA</t>
  </si>
  <si>
    <t>NULIDAD Y RESTABLECIMIENTO DEL DERECHO-CORPORACIÓN AUTÓNOMA REGIONAL DE CALDAS</t>
  </si>
  <si>
    <t>NULIDAD Y RESTABLECIMIENTO DEL DERECHO-CORPORACIÓN AUTÓNOMA REGIONAL DE RISARALDA</t>
  </si>
  <si>
    <t>NULIDAD Y RESTABLECIMIENTO DEL DERECHO-CORPORACIÓN AUTÓNOMA REGIONAL DEL ALTO MAGDALENA</t>
  </si>
  <si>
    <t>NULIDAD Y RESTABLECIMIENTO DEL DERECHO-CORPORACIÓN AUTÓNOMA REGIONAL DEL MAGDALENA</t>
  </si>
  <si>
    <t>NULIDAD Y RESTABLECIMIENTO DEL DERECHO-CORPORACIÓN AUTÓNOMA REGIONAL DEL RIO GRANDE DEL MAGDALENA</t>
  </si>
  <si>
    <t>NULIDAD Y RESTABLECIMIENTO DEL DERECHO-CORPORACIÓN AUTÓNOMA REGIONAL PARA LA DEFENSA DE LA MESETA DE BUCARAMANGA</t>
  </si>
  <si>
    <t>NULIDAD Y RESTABLECIMIENTO DEL DERECHO-DEPARTAMENTO ADMINISTRATIVO DE LA FUNCIÓN PÚBLICA</t>
  </si>
  <si>
    <t>NULIDAD Y RESTABLECIMIENTO DEL DERECHO-DEPARTAMENTO ADMINISTRATIVO PARA LA PROSPERIDAD SOCIAL</t>
  </si>
  <si>
    <t>NULIDAD Y RESTABLECIMIENTO DEL DERECHO-DIRECCIÓN DE IMPUESTOS Y ADUANAS NACIONALES - DIAN</t>
  </si>
  <si>
    <t>NULIDAD Y RESTABLECIMIENTO DEL DERECHO-DIRECCIÓN EJECUTIVA DE ADMINISTRACIÓN JUDICIAL</t>
  </si>
  <si>
    <t>NULIDAD Y RESTABLECIMIENTO DEL DERECHO-ESCUELA TECNOLÓGICA INSTITUTO TÉCNICO CENTRAL</t>
  </si>
  <si>
    <t>NULIDAD Y RESTABLECIMIENTO DEL DERECHO-FIDUCIARIA LA PREVISORA S.A.</t>
  </si>
  <si>
    <t>NULIDAD Y RESTABLECIMIENTO DEL DERECHO-FISCALÍA GENERAL DE LA NACIÓN</t>
  </si>
  <si>
    <t>NULIDAD Y RESTABLECIMIENTO DEL DERECHO-FONDO DE BIENESTAR SOCIAL DE LA CONTRALORÍA GENERAL DE LA REPÚBLICA</t>
  </si>
  <si>
    <t>NULIDAD Y RESTABLECIMIENTO DEL DERECHO-FONDO DE PRESTACIONES SOCIALES DEL MAGISTERIO</t>
  </si>
  <si>
    <t>NULIDAD Y RESTABLECIMIENTO DEL DERECHO-FONDO DE PREVISIÓN SOCIAL DEL CONGRESO DE LA REPÚBLICA</t>
  </si>
  <si>
    <t>NULIDAD Y RESTABLECIMIENTO DEL DERECHO-FONDO ROTATORIO DE LA POLICÍA NACIONAL</t>
  </si>
  <si>
    <t>NULIDAD Y RESTABLECIMIENTO DEL DERECHO-HOSPITAL MILITAR CENTRAL</t>
  </si>
  <si>
    <t>NULIDAD Y RESTABLECIMIENTO DEL DERECHO-INSTITUTO COLOMBIANO DE BIENESTAR FAMILIAR</t>
  </si>
  <si>
    <t>NULIDAD Y RESTABLECIMIENTO DEL DERECHO-INSTITUTO GEOGRÁFICO AGUSTÍN CODAZZI</t>
  </si>
  <si>
    <t>NULIDAD Y RESTABLECIMIENTO DEL DERECHO-INSTITUTO NACIONAL DE METROLOGÍA</t>
  </si>
  <si>
    <t>NULIDAD Y RESTABLECIMIENTO DEL DERECHO-INSTITUTO NACIONAL DE VIGILANCIA DE MEDICAMENTOS Y ALIMENTOS</t>
  </si>
  <si>
    <t>NULIDAD Y RESTABLECIMIENTO DEL DERECHO-INSTITUTO NACIONAL PENITENCIARIO Y CARCELARIO</t>
  </si>
  <si>
    <t>NULIDAD Y RESTABLECIMIENTO DEL DERECHO-LA PREVISORA S.A. COMPAÑÍA DE SEGUROS</t>
  </si>
  <si>
    <t>NULIDAD Y RESTABLECIMIENTO DEL DERECHO-MINISTERIO DE AGRICULTURA Y DESARROLLO RURAL</t>
  </si>
  <si>
    <t>NULIDAD Y RESTABLECIMIENTO DEL DERECHO-MINISTERIO DE AMBIENTE Y DESARROLLO SOSTENIBLE</t>
  </si>
  <si>
    <t>NULIDAD Y RESTABLECIMIENTO DEL DERECHO-MINISTERIO DE COMERCIO, INDUSTRIA Y TURISMO</t>
  </si>
  <si>
    <t>NULIDAD Y RESTABLECIMIENTO DEL DERECHO-MINISTERIO DE DEFENSA NACIONAL</t>
  </si>
  <si>
    <t>NULIDAD Y RESTABLECIMIENTO DEL DERECHO-MINISTERIO DE EDUCACION NACIONAL</t>
  </si>
  <si>
    <t>NULIDAD Y RESTABLECIMIENTO DEL DERECHO-MINISTERIO DE EDUCACIÓN NACIONAL</t>
  </si>
  <si>
    <t>NULIDAD Y RESTABLECIMIENTO DEL DERECHO-MINISTERIO DE HACIENDA Y CRÉDITO PÚBLICO</t>
  </si>
  <si>
    <t>NULIDAD Y RESTABLECIMIENTO DEL DERECHO-MINISTERIO DE JUSTICIA Y DEL DERECHO</t>
  </si>
  <si>
    <t>NULIDAD Y RESTABLECIMIENTO DEL DERECHO-MINISTERIO DE RELACIONES EXTERIORES</t>
  </si>
  <si>
    <t>NULIDAD Y RESTABLECIMIENTO DEL DERECHO-MINISTERIO DE SALUD Y PROTECCIÓN SOCIAL</t>
  </si>
  <si>
    <t>NULIDAD Y RESTABLECIMIENTO DEL DERECHO-MINISTERIO DE TECNOLOGÍAS DE LA INFORMACIÓN Y LAS COMUNICACIONES</t>
  </si>
  <si>
    <t>NULIDAD Y RESTABLECIMIENTO DEL DERECHO-MINISTERIO DE VIVIENDA, CIUDAD Y TERRITORIO</t>
  </si>
  <si>
    <t>NULIDAD Y RESTABLECIMIENTO DEL DERECHO-MINISTERIO DEL TRABAJO</t>
  </si>
  <si>
    <t xml:space="preserve">NULIDAD Y RESTABLECIMIENTO DEL DERECHO-MUNICIPIO DE BUCARAMANGA - SANTANDER </t>
  </si>
  <si>
    <t xml:space="preserve">NULIDAD Y RESTABLECIMIENTO DEL DERECHO-MUNICIPIO DE CUCUTA - NORTE DE SANTANDER </t>
  </si>
  <si>
    <t>NULIDAD Y RESTABLECIMIENTO DEL DERECHO-PAR CAPRECOM LIQUIDADO</t>
  </si>
  <si>
    <t>NULIDAD Y RESTABLECIMIENTO DEL DERECHO-PAR E.S.E ANTONIO NARIÑO</t>
  </si>
  <si>
    <t>NULIDAD Y RESTABLECIMIENTO DEL DERECHO-PATRIMONIO AUTÓNOMO DE REMANENTES DEL EXTINTO DEPARTAMENTO ADMINISTRATIVO DAS Y SU FONDO ROTATORIO</t>
  </si>
  <si>
    <t>NULIDAD Y RESTABLECIMIENTO DEL DERECHO-PATRIMONIO AUTÓNOMO DE REMANENTES DEL ISS EN LIQUIDACIÓN</t>
  </si>
  <si>
    <t>NULIDAD Y RESTABLECIMIENTO DEL DERECHO-PATRIMONIO AUTÓNOMO DE REMANENTES E.S.E. FRANCISCO DE PAULA SANTANDER EN LIQUIDACIÓN</t>
  </si>
  <si>
    <t>NULIDAD Y RESTABLECIMIENTO DEL DERECHO-POLICÍA NACIONAL</t>
  </si>
  <si>
    <t>NULIDAD Y RESTABLECIMIENTO DEL DERECHO-POSITIVA COMPAÑÍA DE SEGUROS S.A.</t>
  </si>
  <si>
    <t>NULIDAD Y RESTABLECIMIENTO DEL DERECHO-PROCURADURÍA GENERAL DE LA NACIÓN</t>
  </si>
  <si>
    <t>NULIDAD Y RESTABLECIMIENTO DEL DERECHO-REGISTRADURÍA NACIONAL DEL ESTADO CIVIL</t>
  </si>
  <si>
    <t>NULIDAD Y RESTABLECIMIENTO DEL DERECHO-SENADO DE LA REPÚBLICA</t>
  </si>
  <si>
    <t>NULIDAD Y RESTABLECIMIENTO DEL DERECHO-SERVICIO NACIONAL DE APRENDIZAJE</t>
  </si>
  <si>
    <t>NULIDAD Y RESTABLECIMIENTO DEL DERECHO-SUPERINTENDENCIA DE INDUSTRIA Y COMERCIO</t>
  </si>
  <si>
    <t>NULIDAD Y RESTABLECIMIENTO DEL DERECHO-SUPERINTENDENCIA DE NOTARIADO Y REGISTRO</t>
  </si>
  <si>
    <t>NULIDAD Y RESTABLECIMIENTO DEL DERECHO-SUPERINTENDENCIA DE SERVICIOS PÚBLICOS DOMICILIARIOS</t>
  </si>
  <si>
    <t>NULIDAD Y RESTABLECIMIENTO DEL DERECHO-SUPERINTENDENCIA DE TRANSPORTE</t>
  </si>
  <si>
    <t>NULIDAD Y RESTABLECIMIENTO DEL DERECHO-SUPERINTENDENCIA FINANCIERA DE COLOMBIA</t>
  </si>
  <si>
    <t>NULIDAD Y RESTABLECIMIENTO DEL DERECHO-SUPERINTENDENCIA NACIONAL DE SALUD</t>
  </si>
  <si>
    <t>NULIDAD Y RESTABLECIMIENTO DEL DERECHO-UNIDAD ADMINISTRATIVA ESPECIAL DE AERONÁUTICA CIVIL</t>
  </si>
  <si>
    <t>NULIDAD Y RESTABLECIMIENTO DEL DERECHO-UNIDAD ADMINISTRATIVA ESPECIAL DE GESTIÓN PENSIONAL Y CONTRIBUCIONES PARAFISCALES DE LA PROTECCIÓN SOCIAL</t>
  </si>
  <si>
    <t>NULIDAD Y RESTABLECIMIENTO DEL DERECHO-UNIDAD ADMINISTRATIVA ESPECIAL MIGRACIÓN COLOMBIA</t>
  </si>
  <si>
    <t>NULIDAD Y RESTABLECIMIENTO DEL DERECHO-UNIDAD NACIONAL DE PROTECCIÓN</t>
  </si>
  <si>
    <t>NULIDAD Y RESTABLECIMIENTO DEL DERECHO-UNIVERSIDAD NACIONAL ABIERTA Y A DISTANCIA</t>
  </si>
  <si>
    <t>NULIDAD Y RESTABLECIMIENTO DEL DERECHO-UNIVERSIDAD NACIONAL DE COLOMBIA</t>
  </si>
  <si>
    <t>NULIDAD Y RESTABLECIMIENTO DEL DERECHO-UNIVERSIDAD POPULAR DEL CESAR</t>
  </si>
  <si>
    <t>NULIDAD Y RESTABLECIMIENTO DEL DERECHO-UNIVERSIDAD TECNOLÓGICA DE PEREIRA</t>
  </si>
  <si>
    <t>NULIDAD Y RESTABLECIMIENTO DEL DERECHO (LESIVIDAD)-ADMINISTRADORA COLOMBIANA DE PENSIONES</t>
  </si>
  <si>
    <t>NULIDAD Y RESTABLECIMIENTO DEL DERECHO (LESIVIDAD)-LA PREVISORA S.A. COMPAÑÍA DE SEGUROS</t>
  </si>
  <si>
    <t>NULIDAD Y RESTABLECIMIENTO DEL DERECHO (LESIVIDAD)-POLICÍA NACIONAL</t>
  </si>
  <si>
    <t>ORDINARIO LABORAL-ADMINISTRADORA COLOMBIANA DE PENSIONES</t>
  </si>
  <si>
    <t>ORDINARIO LABORAL-ADMINISTRADORA DE LOS RECURSOS DEL SISTEMA GENERAL DE SEGURIDAD SOCIAL EN SALUD</t>
  </si>
  <si>
    <t>ORDINARIO LABORAL-AGENCIA LOGÍSTICA DE LAS FUERZAS MILITARES</t>
  </si>
  <si>
    <t>ORDINARIO LABORAL-AGENCIA NACIONAL DE HIDROCARBUROS</t>
  </si>
  <si>
    <t>ORDINARIO LABORAL-BANCO AGRARIO DE COLOMBIA S.A.</t>
  </si>
  <si>
    <t>ORDINARIO LABORAL-BANCO DE LA REPÚBLICA</t>
  </si>
  <si>
    <t>ORDINARIO LABORAL-CAJA DE SUELDOS DE RETIRO DE LA POLICÍA NACIONAL</t>
  </si>
  <si>
    <t>ORDINARIO LABORAL-CAJA PROMOTORA DE VIVIENDA MILITAR Y DE POLICÍA</t>
  </si>
  <si>
    <t>ORDINARIO LABORAL-CENTRALES ELÉCTRICAS DE NARIÑO S.A. E.S.P.</t>
  </si>
  <si>
    <t>ORDINARIO LABORAL-CORPORACIÓN AUTÓNOMA REGIONAL DE CUNDINAMARCA</t>
  </si>
  <si>
    <t>ORDINARIO LABORAL-CORPORACIÓN AUTÓNOMA REGIONAL DE RISARALDA</t>
  </si>
  <si>
    <t>ORDINARIO LABORAL-CORPORACIÓN AUTÓNOMA REGIONAL DEL RIO GRANDE DEL MAGDALENA</t>
  </si>
  <si>
    <t>ORDINARIO LABORAL-CORPORACIÓN AUTÓNOMA REGIONAL DEL VALLE DEL CAUCA</t>
  </si>
  <si>
    <t>ORDINARIO LABORAL-CORPORACIÓN COLOMBIANA DE INVESTIGACIÓN AGROPECUARIA</t>
  </si>
  <si>
    <t>ORDINARIO LABORAL-CORPORACIÓN DE CIENCIA Y TECNOLOGÍA PARA EL DESARROLLO DE LA INDUSTRIA NAVAL, MARÍTIMA Y FLUVIAL</t>
  </si>
  <si>
    <t>ORDINARIO LABORAL-CORPORACIÓN DE LA INDUSTRIA AERONÁUTICA COLOMBIANA S.A.</t>
  </si>
  <si>
    <t>ORDINARIO LABORAL-ECOPETROL S.A.</t>
  </si>
  <si>
    <t>ORDINARIO LABORAL-EMPRESA NACIONAL PROMOTORA DEL DESARROLLO TERRITORIAL</t>
  </si>
  <si>
    <t>ORDINARIO LABORAL-FIDEICOMISO ALCALIS RECONOCIMIENTO DE PENSIONES</t>
  </si>
  <si>
    <t>ORDINARIO LABORAL-FIDUCIARIA LA PREVISORA S.A.</t>
  </si>
  <si>
    <t>ORDINARIO LABORAL-FISCALÍA GENERAL DE LA NACIÓN</t>
  </si>
  <si>
    <t>ORDINARIO LABORAL-FONDO DE PASIVO SOCIAL DE FERROCARRILES NACIONALES DE COLOMBIA</t>
  </si>
  <si>
    <t>ORDINARIO LABORAL-FONDO DE PRESTACIONES SOCIALES DEL MAGISTERIO</t>
  </si>
  <si>
    <t>ORDINARIO LABORAL-FONDO NACIONAL DE AHORRO</t>
  </si>
  <si>
    <t>ORDINARIO LABORAL-GENERADORA Y COMERCIALIZADORA DE ENERGÍA DEL CARIBE S.A. E.S.P.</t>
  </si>
  <si>
    <t>ORDINARIO LABORAL-GESTIÓN ENERGÉTICA S.A. E.S.P.</t>
  </si>
  <si>
    <t>ORDINARIO LABORAL-INDUSTRIA MILITAR</t>
  </si>
  <si>
    <t>ORDINARIO LABORAL-INSTITUTO COLOMBIANO AGROPECUARIO</t>
  </si>
  <si>
    <t>ORDINARIO LABORAL-INSTITUTO COLOMBIANO DE BIENESTAR FAMILIAR</t>
  </si>
  <si>
    <t>ORDINARIO LABORAL-INSTITUTO DE INVESTIGACIONES MARINAS Y COSTERAS JOSÉ BENITO VIVES DE ANDREIS</t>
  </si>
  <si>
    <t>ORDINARIO LABORAL-INSTITUTO NACIONAL DE VÍAS</t>
  </si>
  <si>
    <t>ORDINARIO LABORAL-INSTITUTO NACIONAL PENITENCIARIO Y CARCELARIO</t>
  </si>
  <si>
    <t>ORDINARIO LABORAL-INTERCONEXIÓN ELÉCTRICA S.A. E.S.P.</t>
  </si>
  <si>
    <t>ORDINARIO LABORAL-LA PREVISORA S.A. COMPAÑÍA DE SEGUROS</t>
  </si>
  <si>
    <t>ORDINARIO LABORAL-MINISTERIO DE AGRICULTURA Y DESARROLLO RURAL</t>
  </si>
  <si>
    <t>ORDINARIO LABORAL-MINISTERIO DE AMBIENTE Y DESARROLLO SOSTENIBLE</t>
  </si>
  <si>
    <t>ORDINARIO LABORAL-MINISTERIO DE COMERCIO, INDUSTRIA Y TURISMO</t>
  </si>
  <si>
    <t>ORDINARIO LABORAL-MINISTERIO DE DEFENSA NACIONAL</t>
  </si>
  <si>
    <t>ORDINARIO LABORAL-MINISTERIO DE EDUCACION NACIONAL</t>
  </si>
  <si>
    <t>ORDINARIO LABORAL-MINISTERIO DE EDUCACIÓN NACIONAL</t>
  </si>
  <si>
    <t>ORDINARIO LABORAL-MINISTERIO DE HACIENDA Y CRÉDITO PÚBLICO</t>
  </si>
  <si>
    <t>ORDINARIO LABORAL-MINISTERIO DE JUSTICIA Y DEL DERECHO</t>
  </si>
  <si>
    <t>ORDINARIO LABORAL-MINISTERIO DE MINAS Y ENERGÍA</t>
  </si>
  <si>
    <t>ORDINARIO LABORAL-MINISTERIO DE SALUD Y PROTECCIÓN SOCIAL</t>
  </si>
  <si>
    <t>ORDINARIO LABORAL-MINISTERIO DE TECNOLOGÍAS DE LA INFORMACIÓN Y LAS COMUNICACIONES</t>
  </si>
  <si>
    <t>ORDINARIO LABORAL-MINISTERIO DE TRANSPORTE</t>
  </si>
  <si>
    <t>ORDINARIO LABORAL-MINISTERIO DEL TRABAJO</t>
  </si>
  <si>
    <t>ORDINARIO LABORAL-PAR - PATRIMONIO AUTÓNOMO DE REMANENTES DE TELECOMUNICACIONES</t>
  </si>
  <si>
    <t>ORDINARIO LABORAL-PAR BANCO CAFETERO EN LIQUIDACIÓN</t>
  </si>
  <si>
    <t>ORDINARIO LABORAL-PAR CAPRECOM LIQUIDADO</t>
  </si>
  <si>
    <t>ORDINARIO LABORAL-PAR INCODER EN LIQUIDACIÓN</t>
  </si>
  <si>
    <t>ORDINARIO LABORAL-PATRIMONIO AUTÓNOMO DE REMANENTES DE ADPOSTAL</t>
  </si>
  <si>
    <t>ORDINARIO LABORAL-PATRIMONIO AUTÓNOMO DE REMANENTES DEL ISS EN LIQUIDACIÓN</t>
  </si>
  <si>
    <t>ORDINARIO LABORAL-POLICÍA NACIONAL</t>
  </si>
  <si>
    <t>ORDINARIO LABORAL-POSITIVA COMPAÑÍA DE SEGUROS S.A.</t>
  </si>
  <si>
    <t>ORDINARIO LABORAL-REFINERÍA DE CARTAGENA S.A.S</t>
  </si>
  <si>
    <t>ORDINARIO LABORAL-SERVICIO AÉREO A TERRITORIOS NACIONALES S.A.</t>
  </si>
  <si>
    <t>ORDINARIO LABORAL-SERVICIO NACIONAL DE APRENDIZAJE</t>
  </si>
  <si>
    <t>ORDINARIO LABORAL-SERVICIOS POSTALES NACIONALES S.A.</t>
  </si>
  <si>
    <t>ORDINARIO LABORAL-SUPERINTENDENCIA DE SERVICIOS PÚBLICOS DOMICILIARIOS</t>
  </si>
  <si>
    <t>ORDINARIO LABORAL-UNIDAD ADMINISTRATIVA ESPECIAL DE AERONÁUTICA CIVIL</t>
  </si>
  <si>
    <t>ORDINARIO LABORAL-UNIDAD ADMINISTRATIVA ESPECIAL DE GESTIÓN PENSIONAL Y CONTRIBUCIONES PARAFISCALES DE LA PROTECCIÓN SOCIAL</t>
  </si>
  <si>
    <t>ORDINARIO LABORAL-UNIVERSIDAD DE LA AMAZONÍA</t>
  </si>
  <si>
    <t>ORDINARIO LABORAL-(en blanco)</t>
  </si>
  <si>
    <t>PERDIDA DE INVESTIDURA-FONDO DE PRESTACIONES SOCIALES DEL MAGISTERIO</t>
  </si>
  <si>
    <t>PROTECCION DE LOS DERECHOS E INTERESES COLECTIVOS-POLICÍA NACIONAL</t>
  </si>
  <si>
    <t>RECURSO DE ANULACION CONTRA LAUDO ARBITRAL-FONDO DE PRESTACIONES SOCIALES DEL MAGISTERIO</t>
  </si>
  <si>
    <t>REPARACION DE LOS PERJUICIOS CAUSADOS A UN GRUPO-AGENCIA NACIONAL DE TIERRAS</t>
  </si>
  <si>
    <t>REPARACION DE LOS PERJUICIOS CAUSADOS A UN GRUPO-INSTITUTO COLOMBIANO DE BIENESTAR FAMILIAR</t>
  </si>
  <si>
    <t>REPARACION DE LOS PERJUICIOS CAUSADOS A UN GRUPO-INSTITUTO NACIONAL DE VÍAS</t>
  </si>
  <si>
    <t>REPARACION DE LOS PERJUICIOS CAUSADOS A UN GRUPO-LA PREVISORA S.A. COMPAÑÍA DE SEGUROS</t>
  </si>
  <si>
    <t>REPARACION DE LOS PERJUICIOS CAUSADOS A UN GRUPO-MINISTERIO DE AMBIENTE Y DESARROLLO SOSTENIBLE</t>
  </si>
  <si>
    <t>REPARACION DE LOS PERJUICIOS CAUSADOS A UN GRUPO-MINISTERIO DE DEFENSA NACIONAL</t>
  </si>
  <si>
    <t>REPARACION DE LOS PERJUICIOS CAUSADOS A UN GRUPO-MINISTERIO DE SALUD Y PROTECCIÓN SOCIAL</t>
  </si>
  <si>
    <t>REPARACION DE LOS PERJUICIOS CAUSADOS A UN GRUPO-MINISTERIO DE TRANSPORTE</t>
  </si>
  <si>
    <t>REPARACION DE LOS PERJUICIOS CAUSADOS A UN GRUPO-MINISTERIO DE VIVIENDA, CIUDAD Y TERRITORIO</t>
  </si>
  <si>
    <t>REPARACION DE LOS PERJUICIOS CAUSADOS A UN GRUPO-MINISTERIO DEL INTERIOR</t>
  </si>
  <si>
    <t>REPARACION DE LOS PERJUICIOS CAUSADOS A UN GRUPO-POLICÍA NACIONAL</t>
  </si>
  <si>
    <t>REPARACION DE LOS PERJUICIOS CAUSADOS A UN GRUPO-UNIDAD NACIONAL DE PROTECCIÓN</t>
  </si>
  <si>
    <t>REPARACION DE LOS PERJUICIOS CAUSADOS A UN GRUPO-UNIDAD NACIONAL PARA LA GESTIÓN DEL RIESGO DE DESASTRES</t>
  </si>
  <si>
    <t>REPARACION DIRECTA-ADMINISTRADORA COLOMBIANA DE PENSIONES</t>
  </si>
  <si>
    <t>REPARACION DIRECTA-AGENCIA COLOMBIANA PARA LA REINTEGRACIÓN DE PERSONAS Y GRUPOS ALZADOS EN ARMAS</t>
  </si>
  <si>
    <t>REPARACION DIRECTA-AGENCIA DE RENOVACIÓN DEL TERRITORIO</t>
  </si>
  <si>
    <t>REPARACION DIRECTA-AGENCIA LOGÍSTICA DE LAS FUERZAS MILITARES</t>
  </si>
  <si>
    <t>REPARACION DIRECTA-AGENCIA NACIONAL DE HIDROCARBUROS</t>
  </si>
  <si>
    <t>REPARACION DIRECTA-AGENCIA NACIONAL DE INFRAESTRUCTURA</t>
  </si>
  <si>
    <t>REPARACION DIRECTA-AGENCIA NACIONAL DE TIERRAS</t>
  </si>
  <si>
    <t>REPARACION DIRECTA-AUTORIDAD NACIONAL DE TELEVISIÓN EN LIQUIDACIÓN</t>
  </si>
  <si>
    <t>REPARACION DIRECTA-BANCO AGRARIO DE COLOMBIA S.A.</t>
  </si>
  <si>
    <t>REPARACION DIRECTA-CÁMARA DE REPRESENTANTES</t>
  </si>
  <si>
    <t>REPARACION DIRECTA-CENTRALES ELÉCTRICAS DE NARIÑO S.A. E.S.P.</t>
  </si>
  <si>
    <t>REPARACION DIRECTA-COMISIÓN NACIONAL DEL SERVICIO CIVIL</t>
  </si>
  <si>
    <t>REPARACION DIRECTA-CONSEJO NACIONAL ELECTORAL</t>
  </si>
  <si>
    <t>REPARACION DIRECTA-CONTRALORÍA GENERAL DE LA REPÚBLICA</t>
  </si>
  <si>
    <t>REPARACION DIRECTA-CORPORACIÓN AUTÓNOMA REGIONAL DE LAS CUENCAS DE LOS RIOS NEGRO Y NARE</t>
  </si>
  <si>
    <t>REPARACION DIRECTA-CORPORACIÓN AUTÓNOMA REGIONAL DE RISARALDA</t>
  </si>
  <si>
    <t>REPARACION DIRECTA-CORPORACIÓN AUTÓNOMA REGIONAL DEL RIO GRANDE DEL MAGDALENA</t>
  </si>
  <si>
    <t>REPARACION DIRECTA-CORPORACIÓN AUTÓNOMA REGIONAL DEL VALLE DEL CAUCA</t>
  </si>
  <si>
    <t>REPARACION DIRECTA-DEFENSA CIVIL COLOMBIANA</t>
  </si>
  <si>
    <t>REPARACION DIRECTA-DEFENSORÍA DEL PUEBLO</t>
  </si>
  <si>
    <t>REPARACION DIRECTA-DEPARTAMENTO ADMINISTRATIVO DE LA PRESIDENCIA DE LA REPÚBLICA</t>
  </si>
  <si>
    <t>REPARACION DIRECTA-DEPARTAMENTO ADMINISTRATIVO PARA LA PROSPERIDAD SOCIAL</t>
  </si>
  <si>
    <t>REPARACION DIRECTA-DIRECCIÓN DE IMPUESTOS Y ADUANAS NACIONALES - DIAN</t>
  </si>
  <si>
    <t>REPARACION DIRECTA-DIRECCIÓN EJECUTIVA DE ADMINISTRACIÓN JUDICIAL</t>
  </si>
  <si>
    <t>REPARACION DIRECTA-ECOPETROL S.A.</t>
  </si>
  <si>
    <t>REPARACION DIRECTA-ELECTRIFICADORA DE LA HUILLA S.A. E.S.P.</t>
  </si>
  <si>
    <t>REPARACION DIRECTA-ELECTRIFICADORA DEL META S.A. E.S.P.</t>
  </si>
  <si>
    <t>REPARACION DIRECTA-EMPRESA NACIONAL PROMOTORA DEL DESARROLLO TERRITORIAL</t>
  </si>
  <si>
    <t>REPARACION DIRECTA-FISCALÍA GENERAL DE LA NACIÓN</t>
  </si>
  <si>
    <t>REPARACION DIRECTA-FONDO DE PRESTACIONES SOCIALES DEL MAGISTERIO</t>
  </si>
  <si>
    <t>REPARACION DIRECTA-FONDO DE TECNOLOGÍAS DE LA INFORMACIÓN Y LAS COMUNICACIONES</t>
  </si>
  <si>
    <t>REPARACION DIRECTA-FONDO ROTATORIO DE LA POLICÍA NACIONAL</t>
  </si>
  <si>
    <t>REPARACION DIRECTA-HOSPITAL MILITAR CENTRAL</t>
  </si>
  <si>
    <t>REPARACION DIRECTA-INDUSTRIA MILITAR</t>
  </si>
  <si>
    <t>REPARACION DIRECTA-INSTITUTO COLOMBIANO DE BIENESTAR FAMILIAR</t>
  </si>
  <si>
    <t>REPARACION DIRECTA-INSTITUTO NACIONAL DE MEDICINA LEGAL Y CIENCIAS FORENSES</t>
  </si>
  <si>
    <t>REPARACION DIRECTA-INSTITUTO NACIONAL DE VÍAS</t>
  </si>
  <si>
    <t>REPARACION DIRECTA-INSTITUTO NACIONAL DE VIGILANCIA DE MEDICAMENTOS Y ALIMENTOS</t>
  </si>
  <si>
    <t>REPARACION DIRECTA-INSTITUTO NACIONAL PENITENCIARIO Y CARCELARIO</t>
  </si>
  <si>
    <t>REPARACION DIRECTA-INTERCONEXIÓN ELÉCTRICA S.A. E.S.P.</t>
  </si>
  <si>
    <t>REPARACION DIRECTA-LA PREVISORA S.A. COMPAÑÍA DE SEGUROS</t>
  </si>
  <si>
    <t>REPARACION DIRECTA-MINISTERIO DE AGRICULTURA Y DESARROLLO RURAL</t>
  </si>
  <si>
    <t>REPARACION DIRECTA-MINISTERIO DE AMBIENTE Y DESARROLLO SOSTENIBLE</t>
  </si>
  <si>
    <t>REPARACION DIRECTA-MINISTERIO DE DEFENSA NACIONAL</t>
  </si>
  <si>
    <t>REPARACION DIRECTA-MINISTERIO DE EDUCACION NACIONAL</t>
  </si>
  <si>
    <t>REPARACION DIRECTA-MINISTERIO DE HACIENDA Y CRÉDITO PÚBLICO</t>
  </si>
  <si>
    <t>REPARACION DIRECTA-MINISTERIO DE JUSTICIA Y DEL DERECHO</t>
  </si>
  <si>
    <t>REPARACION DIRECTA-MINISTERIO DE MINAS Y ENERGÍA</t>
  </si>
  <si>
    <t>REPARACION DIRECTA-MINISTERIO DE RELACIONES EXTERIORES</t>
  </si>
  <si>
    <t>REPARACION DIRECTA-MINISTERIO DE SALUD Y PROTECCIÓN SOCIAL</t>
  </si>
  <si>
    <t>REPARACION DIRECTA-MINISTERIO DE TRANSPORTE</t>
  </si>
  <si>
    <t>REPARACION DIRECTA-MINISTERIO DEL INTERIOR</t>
  </si>
  <si>
    <t xml:space="preserve">REPARACION DIRECTA-MUNICIPIO DE BUCARAMANGA - SANTANDER </t>
  </si>
  <si>
    <t>REPARACION DIRECTA-PAR - PATRIMONIO AUTÓNOMO DE REMANENTES DE TELECOMUNICACIONES</t>
  </si>
  <si>
    <t>REPARACION DIRECTA-PAR CAPRECOM LIQUIDADO</t>
  </si>
  <si>
    <t>REPARACION DIRECTA-PATRIMONIO AUTÓNOMO DE REMANENTES DEL EXTINTO DEPARTAMENTO ADMINISTRATIVO DAS Y SU FONDO ROTATORIO</t>
  </si>
  <si>
    <t>REPARACION DIRECTA-PATRIMONIO AUTÓNOMO DE REMANENTES DEL ISS EN LIQUIDACIÓN</t>
  </si>
  <si>
    <t>REPARACION DIRECTA-PATRIMONIO AUTONOMO DE REMANENTES PAR ANTV LIQUIDADA</t>
  </si>
  <si>
    <t>REPARACION DIRECTA-POLICÍA NACIONAL</t>
  </si>
  <si>
    <t>REPARACION DIRECTA-POSITIVA COMPAÑÍA DE SEGUROS S.A.</t>
  </si>
  <si>
    <t>REPARACION DIRECTA-PROCURADURÍA GENERAL DE LA NACIÓN</t>
  </si>
  <si>
    <t>REPARACION DIRECTA-REGISTRADURÍA NACIONAL DEL ESTADO CIVIL</t>
  </si>
  <si>
    <t>REPARACION DIRECTA-SENADO DE LA REPÚBLICA</t>
  </si>
  <si>
    <t>REPARACION DIRECTA-SERVICIO NACIONAL DE APRENDIZAJE</t>
  </si>
  <si>
    <t>REPARACION DIRECTA-SOCIEDAD DE ACTIVOS ESPECIALES S.A.S.</t>
  </si>
  <si>
    <t>REPARACION DIRECTA-SUPERINTENDENCIA DE NOTARIADO Y REGISTRO</t>
  </si>
  <si>
    <t>REPARACION DIRECTA-SUPERINTENDENCIA DE SOCIEDADES</t>
  </si>
  <si>
    <t>REPARACION DIRECTA-SUPERINTENDENCIA DE TRANSPORTE</t>
  </si>
  <si>
    <t>REPARACION DIRECTA-SUPERINTENDENCIA FINANCIERA DE COLOMBIA</t>
  </si>
  <si>
    <t>REPARACION DIRECTA-SUPERINTENDENCIA NACIONAL DE SALUD</t>
  </si>
  <si>
    <t>REPARACION DIRECTA-UNIDAD ADMINISTRATIVA ESPECIAL DE AERONÁUTICA CIVIL</t>
  </si>
  <si>
    <t>REPARACION DIRECTA-UNIDAD ADMINISTRATIVA ESPECIAL MIGRACIÓN COLOMBIA</t>
  </si>
  <si>
    <t>REPARACION DIRECTA-UNIDAD ADMINISTRATIVA ESPECIAL PARA LA ATENCIÓN Y REPARACIÓN INTEGRAL A LAS VICTIMAS</t>
  </si>
  <si>
    <t>REPARACION DIRECTA-UNIDAD DE SERVICIOS PENITENCIARIOS Y CARCELARIOS</t>
  </si>
  <si>
    <t>REPARACION DIRECTA-UNIDAD NACIONAL DE PROTECCIÓN</t>
  </si>
  <si>
    <t>REPARACION DIRECTA-UNIDAD NACIONAL PARA LA GESTIÓN DEL RIESGO DE DESASTRES</t>
  </si>
  <si>
    <t>REPARACION DIRECTA-UNIVERSIDAD DE CÓRDOBA</t>
  </si>
  <si>
    <t>REPARACION DIRECTA-UNIVERSIDAD MILITAR NUEVA GRANADA</t>
  </si>
  <si>
    <t>REPARACION DIRECTA-UNIVERSIDAD NACIONAL ABIERTA Y A DISTANCIA</t>
  </si>
  <si>
    <t>VERBAL-BANCO AGRARIO DE COLOMBIA S.A.</t>
  </si>
  <si>
    <t>VERBAL-CENTRAL DE INVERSIONES S.A.</t>
  </si>
  <si>
    <t>VERBAL-ELECTRIFICADORA DE LA HUILLA S.A. E.S.P.</t>
  </si>
  <si>
    <t>VERBAL-ELECTRIFICADORA DEL META S.A. E.S.P.</t>
  </si>
  <si>
    <t>VERBAL-FONDO NACIONAL DE AHORRO</t>
  </si>
  <si>
    <t>VERBAL-LA PREVISORA S.A. COMPAÑÍA DE SEGUROS</t>
  </si>
  <si>
    <t>VERBAL-POSITIVA COMPAÑÍA DE SEGUROS S.A.</t>
  </si>
  <si>
    <t>VERBAL - SERVIDUMBRE-BANCO AGRARIO DE COLOMBIA S.A.</t>
  </si>
  <si>
    <t>VERBAL - SERVIDUMBRE-CENIT TRANSPORTE Y LOGÍSTICA DE HIDROCARBUROS</t>
  </si>
  <si>
    <t>VERBAL - SERVIDUMBRE-ECOPETROL S.A.</t>
  </si>
  <si>
    <t>VERBAL SUMARIO-BANCO AGRARIO DE COLOMBIA S.A.</t>
  </si>
  <si>
    <t>VERBAL SUMARIO-ELECTRIFICADORA DE LA HUILLA S.A. E.S.P.</t>
  </si>
  <si>
    <t>VERBAL SUMARIO-LA PREVISORA S.A. COMPAÑÍA DE SEGUROS</t>
  </si>
  <si>
    <t>VERBAL SUMARIO-POSITIVA COMPAÑÍA DE SEGUROS S.A.</t>
  </si>
  <si>
    <t>EJECUTIVO CONEXO</t>
  </si>
  <si>
    <t>Riesgo eventual de pérdida del proceso por relevancia jurídica de las razones de hecho y derecho expuestas por el convocante.</t>
  </si>
  <si>
    <t>¿Genera erogación económica?</t>
  </si>
  <si>
    <t>El proceso tiene fallo desfavorable</t>
  </si>
  <si>
    <t>Valor de la condena</t>
  </si>
  <si>
    <t>Acción o medio de Control</t>
  </si>
  <si>
    <t>CRITERIOS CONCILIACIONES EXTRAJUDICIALES</t>
  </si>
  <si>
    <t>CRITERIO 1</t>
  </si>
  <si>
    <t>CRITERIO 2</t>
  </si>
  <si>
    <t>CRITERIO 3</t>
  </si>
  <si>
    <t>CRITERIO 4</t>
  </si>
  <si>
    <r>
      <t xml:space="preserve">FACTOR DE INDEXACIÓN </t>
    </r>
    <r>
      <rPr>
        <b/>
        <sz val="10"/>
        <color rgb="FFC00000"/>
        <rFont val="Verdana"/>
        <family val="2"/>
      </rPr>
      <t>(2)</t>
    </r>
  </si>
  <si>
    <t>Calificación Criterio 1</t>
  </si>
  <si>
    <t>Calificación Criterio 2</t>
  </si>
  <si>
    <t>Calificación Criterio 3</t>
  </si>
  <si>
    <t>Calificación Criterio 4</t>
  </si>
  <si>
    <t>CUP PROCESO</t>
  </si>
  <si>
    <t>Fecha admisión de la demanda (dd/mm/aaaa)</t>
  </si>
  <si>
    <t>Duración esperada (años)</t>
  </si>
  <si>
    <t>Tasación real de las pretensiones</t>
  </si>
  <si>
    <t>Porcentaje de ajuste condena/pretensión</t>
  </si>
  <si>
    <t>Pretensión</t>
  </si>
  <si>
    <t>Fecha de condena (dd / mm / aaaa)</t>
  </si>
  <si>
    <t>TASA TES</t>
  </si>
  <si>
    <t>OBSERVACIÓN</t>
  </si>
  <si>
    <t>CALIFICACIÓN</t>
  </si>
  <si>
    <t>CRITERIOS</t>
  </si>
  <si>
    <t>Fecha de cálculo (dd/mm/aaaa)</t>
  </si>
  <si>
    <t>Fecha sentencia (dd/mm/aaaa)</t>
  </si>
  <si>
    <t>CRITERIOS PROCESOS JUDICIALES</t>
  </si>
  <si>
    <t>Riesgo de pérdida del proceso por relevancia jurídica de las razones de hecho y derecho expuestas por el demandante. Se relaciona con la relevancia jurídica y completitud de los hechos y normas en las que se fundamenta la demanda.</t>
  </si>
  <si>
    <t>Existe relevancia jurídica y completitud en los hechos, normas, concepto de violación y/o criterio de imputación que sustentan las pretensiones del/la demandante.</t>
  </si>
  <si>
    <t xml:space="preserve">Existen normas, concepto de violación y/o criterio de imputación, pero no existen hechos ciertos y completos que sustenten las pretensiones del/la demandante. </t>
  </si>
  <si>
    <t>Existen hechos ciertos y completos, pero no existen normas, concepto de violación y/o criterio de imputación que sustenten las pretensiones del/la demandante.</t>
  </si>
  <si>
    <t>No existen hechos ni normas, ni concepto violación y/o criterio de imputación que sustenten las pretensiones del/la demandante.</t>
  </si>
  <si>
    <t>ok</t>
  </si>
  <si>
    <t>Riesgos de pérdida del proceso asociados a la pertinencia, conducencia y utilidad de los medios probatorios que soportan la demanda. Se relaciona con los medios probatorios que acompañan la demanda.</t>
  </si>
  <si>
    <t xml:space="preserve">El material probatorio aportado en la demanda es pertinente, conducente y útil para demostrar los hechos y pretensiones de la demanda; y suficiente para que el juez profiera sentencia anticipada. </t>
  </si>
  <si>
    <t>El material probatorio aportado es pertinente, conducente y útil para demostrar los hechos y pretensiones de la demanda, pero no es suficiente para que el juez profiera sentencia anticipada.</t>
  </si>
  <si>
    <t xml:space="preserve">El material probatorio aportado en la demanda es inútil para demostrar los hechos y pretensiones de la demanda. </t>
  </si>
  <si>
    <t xml:space="preserve">El material probatorio aportado en la demanda no es contundente, congruente y pertinente para demostrar los hechos y pretensiones de la demanda. </t>
  </si>
  <si>
    <t>Cuando se presentan alguno de los eventos (a), (b) (c), y/o (d).</t>
  </si>
  <si>
    <t>Cuando se presenta solamente el evento (e).</t>
  </si>
  <si>
    <t xml:space="preserve">Cuando se presenta el evento (f) y/o el evento (g). </t>
  </si>
  <si>
    <t xml:space="preserve">Cuando no se presenta ningún evento. </t>
  </si>
  <si>
    <t>Riesgo de pérdida del proceso asociado al precedente jurisprudencial. Muestra la incidencia del precedente jurisprudencial respecto de un proceso afirmando la posición de la parte demandante</t>
  </si>
  <si>
    <t xml:space="preserve">Existe suficiente y/o reiterado precedente jurisprudencial que soporta fallos desfavorables para los intereses del Estado; principalmente sentencias de unificación y/o constitucionalidad. </t>
  </si>
  <si>
    <t xml:space="preserve">Respecto de la causa o subcausa objeto de litigio, se tiene conocimiento de que se han presentado al menos tres fallos de casos similares en un mismo sentido que podrían definir líneas y tendencias jurisprudenciales desfavorables para los intereses del Estado. </t>
  </si>
  <si>
    <t>Respecto de la causa o subcausa objeto de litigio, se han presentado menos de tres fallos de casos similares desfavorables para los intereses del Estado.</t>
  </si>
  <si>
    <t xml:space="preserve">No existe ningún precedente jurisprudencial, respecto de la causa o subcausa objeto de litigio, o el precedente existente es favorable a los intereses del Estado. </t>
  </si>
  <si>
    <t>EQUIVALENCIA</t>
  </si>
  <si>
    <t xml:space="preserve">Existe relevancia jurídica y completitud en los hechos y normas, concepto de violación y/o criterio de imputación que sustentan las pretensiones del convocante. </t>
  </si>
  <si>
    <t>Existen normas, concepto de violación y/o criterio de imputación, pero no existen hechos ciertos y completos que sustenten las pretensiones del convocante.</t>
  </si>
  <si>
    <t xml:space="preserve">Existen hechos ciertos y completos, pero no existen normas, concepto de violación y/o criterio de imputación que sustenten las pretensiones del convocante. </t>
  </si>
  <si>
    <t>No existen hechos ni normas, ni concepto violación y/o criterio de imputación que sustenten las pretensiones del convocante.</t>
  </si>
  <si>
    <t>El material probatorio aportado en la solicitud de conciliación es pertinente, conducente y útil para demostrar los hechos y pretensiones de la solicitud de conciliación.</t>
  </si>
  <si>
    <t>El material probatorio aportado en la demanda es pertinente, conducente y útil para demostrar los hechos y pretensiones de la solicitud de conciliación. En el caso de un eventual proceso el material probatorio aportado no es suficiente para el que juez profiera sentencia anticipada.</t>
  </si>
  <si>
    <t>El material probatorio aportado por el convocante es insuficiente para demostrar los hechos y pretensiones de la solicitud de conciliación.</t>
  </si>
  <si>
    <t>El material probatorio aportado por el convocante es inútil para demostrar los hechos y pretensiones de la solicitud de conciliación.</t>
  </si>
  <si>
    <t>Existencia de políticas, protocolos, instructivos, decisiones institucionales o nacionales. Se relaciona con la existencia de políticas de conciliación al interior de la entidad pública.</t>
  </si>
  <si>
    <t xml:space="preserve">Existe política nacional o institucional de conciliación a favor de convocante respecto del problema jurídico planteado en la solicitud de conciliación. </t>
  </si>
  <si>
    <t xml:space="preserve">Existen decisiones del comité de conciliación a favor de conciliar por hechos y pretensiones similares a los planteados por el convocante en su solicitud. </t>
  </si>
  <si>
    <t xml:space="preserve">Existen decisiones del comité de conciliación a favor de conciliar por hechos análogos a los planteados por el convocante en su solicitud. </t>
  </si>
  <si>
    <t>No existe política, protocolo, instructivo o decisión a favor de conciliar por hechos y pretensiones similares y/o análogos a los planteados por el convocante en su solicitud.</t>
  </si>
  <si>
    <t>Riesgo de pérdida de un eventual proceso asociado al nivel de jurisprudencia. Muestra la incidencia del precedente jurisprudencial respecto a un eventual proceso y que afirma la posición de la parte convocante.</t>
  </si>
  <si>
    <t>Existe suficiente y/o reiterado material jurisprudencial que soporta fallos desfavorables para los intereses del Estado; principalmente sentencias de unificación y/o constitucionalidad.</t>
  </si>
  <si>
    <t>No existe ningún precedente jurisprudencial respecto de la causa objeto de la controversia o el precedente existente es favorable a los intereses del Estado.</t>
  </si>
  <si>
    <t>CRITERIOS ARBITRAMENTOS</t>
  </si>
  <si>
    <t>Riesgo eventual de pérdida del proceso por relevancia jurídica de las razones de hecho y derecho expuestas por el convocante. Se relaciona con la relevancia jurídica y completitud de los hechos y normas en las que se fundamenta la solicitud de conciliación.</t>
  </si>
  <si>
    <t>Riesgo eventual de pérdida de un proceso asociado a la contundencia, conducencia y utilidad de los medios probatorios que soportan la solicitud de conciliación. Se relaciona con los medios probatorios que acompañan la solicitud de conciliación</t>
  </si>
  <si>
    <t>Respecto de la causa o subcausa de la controversia, se tiene conocimiento de que se han presentado al menos tres fallos de casos similares en un mismo sentido que podrían definir líneas y tendencias jurisprudenciales desfavorables para los intereses del Estado.</t>
  </si>
  <si>
    <t>Respecto de la causa o subcausa objeto de la controversia, se han presentado menos de tres casos similares desfavorables para los intereses del Estado.</t>
  </si>
  <si>
    <t>Riesgo eventual de pérdida del proceso por relevancia jurídica de las razones de hecho y derecho expuestas por el convocante. Se relaciona con la relevancia jurídica y completitud de los hechos y normas en las que se fundamenta la demanda.</t>
  </si>
  <si>
    <t xml:space="preserve">Existe relevancia jurídica y completitud en los hechos y normas que sustentan las pretensiones del/de la convocante. </t>
  </si>
  <si>
    <t xml:space="preserve">Existen normas, pero no existen hechos ciertos y completos que sustenten las pretensiones del/de la convocante. </t>
  </si>
  <si>
    <t>Existen hechos ciertos y completos, pero no existen normas que sustenten las pretensiones del/de la convocante.</t>
  </si>
  <si>
    <t>No existen hechos ni normas que sustenten las pretensiones del/de la convocante.</t>
  </si>
  <si>
    <t>Riesgos de pérdida del proceso asociados a la pertinencia, conducencia y utilidad de los medios probatorios que soportan la demanda. Se relaciona con los medios probatorios que acompañan la demanda arbitral.</t>
  </si>
  <si>
    <t>El material probatorio aportado en la demanda es pertinente, conducente y útil para demostrar los hechos y pretensiones de la demanda.</t>
  </si>
  <si>
    <t>El material probatorio aportado es pertinente, conducente y útil para demostrar los hechos y pretensiones de la demanda, pero no es suficiente para que el/la juez/a profiera sentencia anticipada.</t>
  </si>
  <si>
    <t xml:space="preserve">El material probatorio aportado en la demanda es insuficiente para demostrar los hechos y pretensiones de la demanda. </t>
  </si>
  <si>
    <t>El material probatorio aportado en la demanda es inútil para demostrar los hechos y pretensiones de la demanda.</t>
  </si>
  <si>
    <t>Cuando no se presenta ningún evento.</t>
  </si>
  <si>
    <t>Riesgo de pérdida del proceso asociado al precedente. Muestra a incidencia de los precedentes arbitrales y jurisprudenciales respecto de un proceso y que afirma la posición de la parte convocante.</t>
  </si>
  <si>
    <t>Existen suficientes fallos desfavorables para los intereses del Estado respecto de la causa o subcausa objeto de litigio; principalmente en precedentes arbitrales y jurisprudenciales.</t>
  </si>
  <si>
    <t>No es existen precedentes arbitrales o jurisprudenciales, pero si posiciones doctrinales.</t>
  </si>
  <si>
    <t>No existe ningún precedente arbitral, jurisprudencial ni posición doctrinal desfavorable a los intereses del Estado.</t>
  </si>
  <si>
    <t>CÁLCULO DE LA PROVISIÓN CONTABLE PARA PROCESOS JUDICIALES (Masivos)</t>
  </si>
  <si>
    <t>Cuando se presenta posición del juez de conocimiento. - Presencia de medidas de protección transitoria a favor del demandante como acción de tutela y/o medidas cautelares. - Sospecha de actos de corrupción -Potencialidad de que el litigio sea conocido por el Sistema Interamericano de Derechos de Humanos.</t>
  </si>
  <si>
    <t>Cuando se presenta inminencia de revocatoria de fallo favorable o ratificación de fallo desfavorable en segunda instancia o recurso extraordinario.</t>
  </si>
  <si>
    <t>Cuando se presenta medidas de descongestión judicial. - Cambio del titular del despacho</t>
  </si>
  <si>
    <t>Presencia de riesgos procesales y extrajudiciales. (de acuerdo a 6 posibles escenarios)</t>
  </si>
  <si>
    <t>Presencia de riesgos procesales y extrajudiciales. Se relaciona con los siguientes eventos que afectan la defensa del Estado: (a) Posición del/de la juez/a de conocimiento (Existencia de algún elemento que pueda afectar la decisión del juez en razón a su edad, origen regional, filiación política y/o religiosa, ideología, pertenencia a grupos socioculturales, intereses económicos, entre otros). // (b) Presencia de medidas de protección transitoria a favor del/de la demandante como fallos de tutela y/o decreto de medidas cautelares. // (c) Sospecha de actos de corrupción. // (d) Potencialidad de que el litigio sea conocido por el Sistema Interamericano de Derechos de Humanos. // (e) Inminencia de revocatoria de fallo favorable o ratificación de fallo desfavorable en segunda instancia o recurso extraordinario. // (f) Medidas de descongestión judicial. // (g) Cambio del titular del despacho.</t>
  </si>
  <si>
    <t>Riesgo eventual de pérdida de un proceso asociado a la contundencia, conducencia y utilidad de los medios probatorios que soportan la solicitud de conciliación.</t>
  </si>
  <si>
    <t>Existencia de políticas, protocolos, instructivos, decisiones institucionales o nacionales.</t>
  </si>
  <si>
    <t>Riesgo de pérdida de un eventual proceso asociado al nivel de jurisprudencia.</t>
  </si>
  <si>
    <t>Riesgos de pérdida del proceso asociados a la pertinencia, conducencia y utilidad de los medios probatorios que soportan la demanda.</t>
  </si>
  <si>
    <t>Riesgo de pérdida del proceso asociado al precedente jurisprudencial.</t>
  </si>
  <si>
    <t>*Esta herremienta de ayuda NO se encuentra descrita dentro de la resolución 431/2023, se genera este recurso a manera de asistencia para los apoderados</t>
  </si>
  <si>
    <t>Presencia de riesgos procesales y extraprocesales. Según 5 posibles eventos</t>
  </si>
  <si>
    <t>Cuando se presenta designación de árbitros sin observancia de los lineamientos establecidos en de la Directiva Presidencial 04 de 2018 o su designación se efectuó por sorteo o si hay falta de conocimiento especializado por parte de los árbitros o alguno de los árbitros en la causa o subcausa del objeto de la demanda.</t>
  </si>
  <si>
    <t xml:space="preserve">Cuando se presenta conflictos de interés de alguno de los árbitros que no han sido evidentes en la revelación efectuada por los árbitros. </t>
  </si>
  <si>
    <t>Cuando se presenta el cambio de uno o más árbitros o si hay sospecha de corrupción.</t>
  </si>
  <si>
    <t xml:space="preserve">Presencia de riesgos procesales y extraprocesales. Se relaciona con los siguientes eventos que afectan la defensa del Estado: (a) Designación de árbitros sin observancia de los lineamientos establecidos en de la Directiva Presidencial 04 de 2018 o su designación se efectuó por sorteo.// (b) Falta de conocimiento especializado por parte de los árbitros o alguno de los árbitros en la causa o subcausa del objeto de la demanda. // (c) Presencia de conflictos de interés de alguno de los árbitros que no han sido evidentes en la revelación efectuada por los árbitros. // (d) Cambio de uno o más árbitros. // (e) Sospecha de corrupción. // Con base en la valoración anterior, la calificación de riesgo de este criterio debe ser realizada así: </t>
  </si>
  <si>
    <t>según r 431/2023</t>
  </si>
  <si>
    <t>VALOR CONTINGENTE A REPORTAR</t>
  </si>
  <si>
    <t>CONTINGENTE CALCULADO</t>
  </si>
  <si>
    <t>VALOR SUGERIDO* A REGISTRAR EN PROVISIÓN</t>
  </si>
  <si>
    <t>Fuente: SEN y MEC, con cálculos Banco de la República</t>
  </si>
  <si>
    <t>AÑO</t>
  </si>
  <si>
    <t>MES</t>
  </si>
  <si>
    <t>MES-AÑO</t>
  </si>
  <si>
    <t>IPC</t>
  </si>
  <si>
    <t>Fecha Admision</t>
  </si>
  <si>
    <t>IPC AD</t>
  </si>
  <si>
    <t>Fecha Sentencia</t>
  </si>
  <si>
    <t>IPC SENTENCIA</t>
  </si>
  <si>
    <t>ÚLTIMAS TASAS</t>
  </si>
  <si>
    <t>mes-año</t>
  </si>
  <si>
    <t>ACCION / MEDIO DE CONTROL</t>
  </si>
  <si>
    <t>JURISDICCION</t>
  </si>
  <si>
    <t>EXCLUIDOS*NO EROGACION=1</t>
  </si>
  <si>
    <t>acción o medio de control</t>
  </si>
  <si>
    <t xml:space="preserve"> </t>
  </si>
  <si>
    <t>CALIDAD EN QUE ACTÚA LA ENTIDAD</t>
  </si>
  <si>
    <t>ID EKOGUI</t>
  </si>
  <si>
    <t>DEMANDADO</t>
  </si>
  <si>
    <t>DEMANDANTE</t>
  </si>
  <si>
    <t>RECURSO EXTRAORDINARIO DE REVISION</t>
  </si>
  <si>
    <t>Cuentas de Orden por Demandante</t>
  </si>
  <si>
    <t>No Se Registra Por el Tipo de Accion</t>
  </si>
  <si>
    <t>REGISTRO PRETENSION</t>
  </si>
  <si>
    <t>CANTIDAD</t>
  </si>
  <si>
    <t>VALOR</t>
  </si>
  <si>
    <t>Provisión contable</t>
  </si>
  <si>
    <t>No se registra</t>
  </si>
  <si>
    <t>TOTAL</t>
  </si>
  <si>
    <t>Cuentas de orden</t>
  </si>
  <si>
    <t>CALCULO DE PROVISION CONTABLE</t>
  </si>
  <si>
    <t>INSTITUTO NACIONAL DE VIGILANCIA DE MEDICAMENTOS Y ALIMENTOS - INVIMA</t>
  </si>
  <si>
    <t>76001333101220080013100</t>
  </si>
  <si>
    <t>68081333170120080029400</t>
  </si>
  <si>
    <t>11001333103220060010100</t>
  </si>
  <si>
    <t>25000232600020090046401</t>
  </si>
  <si>
    <t>25000232400020080001101</t>
  </si>
  <si>
    <t>11001032400020080037100</t>
  </si>
  <si>
    <t>11001032400020080037200</t>
  </si>
  <si>
    <t>11001032400020080037300</t>
  </si>
  <si>
    <t>11001032400020090001900</t>
  </si>
  <si>
    <t>11001032400020050020901</t>
  </si>
  <si>
    <t>13001233100020110003201</t>
  </si>
  <si>
    <t>66001333100220080046900</t>
  </si>
  <si>
    <t>66001333100420080052800</t>
  </si>
  <si>
    <t>11001333103420090019500</t>
  </si>
  <si>
    <t>25000232400020110003401</t>
  </si>
  <si>
    <t>25000231500020100276001</t>
  </si>
  <si>
    <t>25000232400020100072401</t>
  </si>
  <si>
    <t>19001333100420090033700</t>
  </si>
  <si>
    <t>76111333100120100005300</t>
  </si>
  <si>
    <t>76001333101020080014500</t>
  </si>
  <si>
    <t>76111333100120090010500</t>
  </si>
  <si>
    <t>76111333100220090008100</t>
  </si>
  <si>
    <t>76111333100220090008301</t>
  </si>
  <si>
    <t>85001333100120080023800</t>
  </si>
  <si>
    <t>11001333502320100018700</t>
  </si>
  <si>
    <t>73001230000020040186600</t>
  </si>
  <si>
    <t>11001333171120100008200</t>
  </si>
  <si>
    <t>52001333100520080031900</t>
  </si>
  <si>
    <t>76001233100020110019600</t>
  </si>
  <si>
    <t>54001333100220090021900</t>
  </si>
  <si>
    <t>11001032400020110014100</t>
  </si>
  <si>
    <t>11001032400020110021100</t>
  </si>
  <si>
    <t>11001333103620090017300</t>
  </si>
  <si>
    <t>25000232400020100075101</t>
  </si>
  <si>
    <t>73001333170420120006100</t>
  </si>
  <si>
    <t>68001233100020110108100</t>
  </si>
  <si>
    <t>76001233100020100188900</t>
  </si>
  <si>
    <t>70001333100820120002000</t>
  </si>
  <si>
    <t>25000232500020120135700</t>
  </si>
  <si>
    <t>11001032400020080026700</t>
  </si>
  <si>
    <t>25000231500020100249201</t>
  </si>
  <si>
    <t>05001333301220130025100</t>
  </si>
  <si>
    <t>76001233300120130078800</t>
  </si>
  <si>
    <t>05001333302420130089600</t>
  </si>
  <si>
    <t>76001333301420130017300</t>
  </si>
  <si>
    <t>05001333303020130083600</t>
  </si>
  <si>
    <t>25000234200020120120800</t>
  </si>
  <si>
    <t>11001032400020130028600</t>
  </si>
  <si>
    <t>05001333302520130099400</t>
  </si>
  <si>
    <t>76001333300220130008100</t>
  </si>
  <si>
    <t>76001333100220130008300</t>
  </si>
  <si>
    <t>05001333300420130051300</t>
  </si>
  <si>
    <t>76001233300820130129300</t>
  </si>
  <si>
    <t>76001333300220130008200</t>
  </si>
  <si>
    <t>76001333300720130008500</t>
  </si>
  <si>
    <t>25000234100020130285600</t>
  </si>
  <si>
    <t>05001333302320140035500</t>
  </si>
  <si>
    <t>76001333301820130029400</t>
  </si>
  <si>
    <t>76001333301020130018300</t>
  </si>
  <si>
    <t>05001333302620140040000</t>
  </si>
  <si>
    <t>05001333302820130099500</t>
  </si>
  <si>
    <t>05001333301620140038900</t>
  </si>
  <si>
    <t>05001333300920140039900</t>
  </si>
  <si>
    <t>05001333302720140039200</t>
  </si>
  <si>
    <t>76001333301220130036600</t>
  </si>
  <si>
    <t>05001333303020130124900</t>
  </si>
  <si>
    <t>05001233300020140062400</t>
  </si>
  <si>
    <t>76001333301020140026400</t>
  </si>
  <si>
    <t>05001333302920130121600</t>
  </si>
  <si>
    <t>05001333300820140060100</t>
  </si>
  <si>
    <t>05001333300420140082800</t>
  </si>
  <si>
    <t>05001333302420140142300</t>
  </si>
  <si>
    <t>05001333301220140104600</t>
  </si>
  <si>
    <t>66001333300220140022500</t>
  </si>
  <si>
    <t>66001333300220140013900</t>
  </si>
  <si>
    <t>05001333301220140135700</t>
  </si>
  <si>
    <t>76001233300620130110900</t>
  </si>
  <si>
    <t>76001233300620140112600</t>
  </si>
  <si>
    <t>05001333302520140145200</t>
  </si>
  <si>
    <t>05001333302820140173200</t>
  </si>
  <si>
    <t>23001333300120130070100</t>
  </si>
  <si>
    <t>05001333300920150013500</t>
  </si>
  <si>
    <t>05001333300720150010600</t>
  </si>
  <si>
    <t>05001333300320150025400</t>
  </si>
  <si>
    <t>11001032400020140070000</t>
  </si>
  <si>
    <t>68001333300520150015500</t>
  </si>
  <si>
    <t>76001333300320140027700</t>
  </si>
  <si>
    <t>25000234100020150033700</t>
  </si>
  <si>
    <t>63001333375320150006600</t>
  </si>
  <si>
    <t>76001333300720150008700</t>
  </si>
  <si>
    <t>13001233100020100047400</t>
  </si>
  <si>
    <t>25000232400020100036901</t>
  </si>
  <si>
    <t>25000232400020100073601</t>
  </si>
  <si>
    <t>25000232400020100075201</t>
  </si>
  <si>
    <t>25000232400020100075401</t>
  </si>
  <si>
    <t>25000232400020100075501</t>
  </si>
  <si>
    <t>25000232400020100039101</t>
  </si>
  <si>
    <t>25000232400020100073801</t>
  </si>
  <si>
    <t>25000231500020100252901</t>
  </si>
  <si>
    <t>25000232400020100073901</t>
  </si>
  <si>
    <t>25000232400020100075301</t>
  </si>
  <si>
    <t>25000232400020100041601</t>
  </si>
  <si>
    <t>25000232400020100073501</t>
  </si>
  <si>
    <t>25000232400020100042801</t>
  </si>
  <si>
    <t>85001333300220150029400</t>
  </si>
  <si>
    <t>05001310300520090108000</t>
  </si>
  <si>
    <t>76001333300620140041100</t>
  </si>
  <si>
    <t>63001333300320150026900</t>
  </si>
  <si>
    <t>76001333300620140046800</t>
  </si>
  <si>
    <t>11001333603720150047900</t>
  </si>
  <si>
    <t>11001333603520150025500</t>
  </si>
  <si>
    <t>76001333301720140022400</t>
  </si>
  <si>
    <t>11001334306020160022600</t>
  </si>
  <si>
    <t>76001333301020160021100</t>
  </si>
  <si>
    <t>81001333300120160030800</t>
  </si>
  <si>
    <t>50001233300020160080700</t>
  </si>
  <si>
    <t>11001333400520150016700</t>
  </si>
  <si>
    <t>25000234200020150272200</t>
  </si>
  <si>
    <t>11001334204920170013901</t>
  </si>
  <si>
    <t>68001233300020170093900</t>
  </si>
  <si>
    <t>76001333300920170020200</t>
  </si>
  <si>
    <t>11001333400120170017100</t>
  </si>
  <si>
    <t>11001333400120170013300</t>
  </si>
  <si>
    <t>08001333300320170025000</t>
  </si>
  <si>
    <t>08001333300320170024000</t>
  </si>
  <si>
    <t>44001334000220160006800</t>
  </si>
  <si>
    <t>11001333400220170014700</t>
  </si>
  <si>
    <t>11001333400220160037900</t>
  </si>
  <si>
    <t>25000234100020170413000</t>
  </si>
  <si>
    <t>25000234100020160104800</t>
  </si>
  <si>
    <t>11001032400020170018600</t>
  </si>
  <si>
    <t>25000232600020170210900</t>
  </si>
  <si>
    <t>11001333400120170022500</t>
  </si>
  <si>
    <t>11001032400020170028100</t>
  </si>
  <si>
    <t>50001333300220150002200</t>
  </si>
  <si>
    <t>13001233300020170003100</t>
  </si>
  <si>
    <t>63001333300320180005800</t>
  </si>
  <si>
    <t>11001333400320170025900</t>
  </si>
  <si>
    <t>76001333300520170001200</t>
  </si>
  <si>
    <t>11001032500020180043400</t>
  </si>
  <si>
    <t>11001032500020180045400</t>
  </si>
  <si>
    <t>11001032500020180052900</t>
  </si>
  <si>
    <t>11001032500020180049200</t>
  </si>
  <si>
    <t>11001032500020180054200</t>
  </si>
  <si>
    <t>11001032500020180052200</t>
  </si>
  <si>
    <t>11001032500020180043800</t>
  </si>
  <si>
    <t>11001032500020180045900</t>
  </si>
  <si>
    <t>11001032500020180043300</t>
  </si>
  <si>
    <t>11001032500020180036000</t>
  </si>
  <si>
    <t>11001032500020180036600</t>
  </si>
  <si>
    <t>85001333300120180016300</t>
  </si>
  <si>
    <t>11001032500020180047700</t>
  </si>
  <si>
    <t>11001032500020180032200</t>
  </si>
  <si>
    <t>11001333400620170022000</t>
  </si>
  <si>
    <t>73001333300720180020100</t>
  </si>
  <si>
    <t>11001032500020180054400</t>
  </si>
  <si>
    <t>11001032500020180110600</t>
  </si>
  <si>
    <t>11001032500020180050100</t>
  </si>
  <si>
    <t>11001032500020180042600</t>
  </si>
  <si>
    <t>11001032500020180045700</t>
  </si>
  <si>
    <t>11001032500020180054000</t>
  </si>
  <si>
    <t>11001032500020180053200</t>
  </si>
  <si>
    <t>11001032500020180040500</t>
  </si>
  <si>
    <t>11001032500020180041200</t>
  </si>
  <si>
    <t>73001333300620180021600</t>
  </si>
  <si>
    <t>20001333300720180049900</t>
  </si>
  <si>
    <t>11001333400320180030800</t>
  </si>
  <si>
    <t>11001334306120180032500</t>
  </si>
  <si>
    <t>11001032500020180082000</t>
  </si>
  <si>
    <t>11001032500020180110700</t>
  </si>
  <si>
    <t>11001032500020180077300</t>
  </si>
  <si>
    <t>11001032500020180079400</t>
  </si>
  <si>
    <t>11001032500020180106800</t>
  </si>
  <si>
    <t>11001333400120180029600</t>
  </si>
  <si>
    <t>50001233300020170015800</t>
  </si>
  <si>
    <t>11001032500020180082700</t>
  </si>
  <si>
    <t>11001032500020180090000</t>
  </si>
  <si>
    <t>11001032500020180120400</t>
  </si>
  <si>
    <t>11001032400020180032200</t>
  </si>
  <si>
    <t>85001333300120170036900</t>
  </si>
  <si>
    <t>05001333302720180041900</t>
  </si>
  <si>
    <t>66001233300020190028500</t>
  </si>
  <si>
    <t>05001333302620180028100</t>
  </si>
  <si>
    <t>66001233300020190028600</t>
  </si>
  <si>
    <t>05001333303020180042000</t>
  </si>
  <si>
    <t>73001333300720180023700</t>
  </si>
  <si>
    <t>11001333400520180042900</t>
  </si>
  <si>
    <t>11001032500020180114900</t>
  </si>
  <si>
    <t>76001233300020190025400</t>
  </si>
  <si>
    <t>05001333303420190017700</t>
  </si>
  <si>
    <t>11001333400220190006700</t>
  </si>
  <si>
    <t>08001333300320190011100</t>
  </si>
  <si>
    <t>05001333301520190014900</t>
  </si>
  <si>
    <t>73001333300120190013900</t>
  </si>
  <si>
    <t>11001333400120190019600</t>
  </si>
  <si>
    <t>20001333300520190000900</t>
  </si>
  <si>
    <t>20001333300120180048600</t>
  </si>
  <si>
    <t>11001333400120190021500</t>
  </si>
  <si>
    <t>76001333300220190015800</t>
  </si>
  <si>
    <t>50001333300320180052200</t>
  </si>
  <si>
    <t>11001032400020180047000</t>
  </si>
  <si>
    <t>25269333300320180024700</t>
  </si>
  <si>
    <t>11001333400220190004500</t>
  </si>
  <si>
    <t>20001333300520190007500</t>
  </si>
  <si>
    <t>54001333300920180018500</t>
  </si>
  <si>
    <t>11001333400120190019900</t>
  </si>
  <si>
    <t>68001333301020190013200</t>
  </si>
  <si>
    <t>63001333300320190021400</t>
  </si>
  <si>
    <t>05001333302620190038000</t>
  </si>
  <si>
    <t>68679333300120180031300</t>
  </si>
  <si>
    <t>11001333400420190019900</t>
  </si>
  <si>
    <t>76001333301420190018400</t>
  </si>
  <si>
    <t>68001333300220190026500</t>
  </si>
  <si>
    <t>68001333301020190023500</t>
  </si>
  <si>
    <t>08001333300320140037700</t>
  </si>
  <si>
    <t>54001333300820180038000</t>
  </si>
  <si>
    <t>25000234200020190050300</t>
  </si>
  <si>
    <t>11001333400420190023700</t>
  </si>
  <si>
    <t>68001333300620190023000</t>
  </si>
  <si>
    <t>08001333301320190026600</t>
  </si>
  <si>
    <t>11001333400220190025600</t>
  </si>
  <si>
    <t>76001333302120190020400</t>
  </si>
  <si>
    <t>68001333301220180032700</t>
  </si>
  <si>
    <t>68001333300920190029100</t>
  </si>
  <si>
    <t>66001333300720190034700</t>
  </si>
  <si>
    <t>08001333300120190029900</t>
  </si>
  <si>
    <t>25000234100020190106300</t>
  </si>
  <si>
    <t>25000234100020190104900</t>
  </si>
  <si>
    <t>25000233600020180084200</t>
  </si>
  <si>
    <t>11001333400620190019000</t>
  </si>
  <si>
    <t>11001032500020170012600</t>
  </si>
  <si>
    <t>05001333303620190045700</t>
  </si>
  <si>
    <t>11001032500020180089900</t>
  </si>
  <si>
    <t>11001032500020180089500</t>
  </si>
  <si>
    <t>11001032500020180089600</t>
  </si>
  <si>
    <t>11001032500020180098900</t>
  </si>
  <si>
    <t>11001032500020180090200</t>
  </si>
  <si>
    <t>13001333300820190027100</t>
  </si>
  <si>
    <t>11001333400120190018200</t>
  </si>
  <si>
    <t>11001032500020180106700</t>
  </si>
  <si>
    <t>11001032500020180105500</t>
  </si>
  <si>
    <t>11001032500020180110500</t>
  </si>
  <si>
    <t>63001333300520180022400</t>
  </si>
  <si>
    <t>11001032500020180040900</t>
  </si>
  <si>
    <t>76001333300520190004300</t>
  </si>
  <si>
    <t>11001032500020180051600</t>
  </si>
  <si>
    <t>13001333300820200001800</t>
  </si>
  <si>
    <t>11001334104520180016700</t>
  </si>
  <si>
    <t>11001032400020190038100</t>
  </si>
  <si>
    <t>11001032500020180108000</t>
  </si>
  <si>
    <t>11001334306320190003500</t>
  </si>
  <si>
    <t>05001333301520200004300</t>
  </si>
  <si>
    <t>11001334306620190008400</t>
  </si>
  <si>
    <t>11001333704120200001900</t>
  </si>
  <si>
    <t>25000234100020200036500</t>
  </si>
  <si>
    <t>11001333400320190029000</t>
  </si>
  <si>
    <t>76001333301620190005600</t>
  </si>
  <si>
    <t>05001333300820200012700</t>
  </si>
  <si>
    <t>11001333400120200003800</t>
  </si>
  <si>
    <t>25307333300320190035100</t>
  </si>
  <si>
    <t>08001333300120200011600</t>
  </si>
  <si>
    <t>73001333300720190042700</t>
  </si>
  <si>
    <t>41001233300020200070800</t>
  </si>
  <si>
    <t>11001334104520190029800</t>
  </si>
  <si>
    <t>11001333400520190027500</t>
  </si>
  <si>
    <t>11001333400520190015100</t>
  </si>
  <si>
    <t>11001333400620190034800</t>
  </si>
  <si>
    <t>13001333300320200004000</t>
  </si>
  <si>
    <t>11001310302520200019600</t>
  </si>
  <si>
    <t>11001333603420190019300</t>
  </si>
  <si>
    <t>41001333300520200016000</t>
  </si>
  <si>
    <t>25000233700020170014702</t>
  </si>
  <si>
    <t>47001333300220180037700</t>
  </si>
  <si>
    <t>54001233300020200056200</t>
  </si>
  <si>
    <t>66001333300720200026000</t>
  </si>
  <si>
    <t>76001333301720200002900</t>
  </si>
  <si>
    <t>11001333603820200014400</t>
  </si>
  <si>
    <t>11001334306620200013400</t>
  </si>
  <si>
    <t>68001333301220190040800</t>
  </si>
  <si>
    <t>76001333301620190025000</t>
  </si>
  <si>
    <t>76001333301320190041800</t>
  </si>
  <si>
    <t>11001333501220200024700</t>
  </si>
  <si>
    <t>23001333300420180061200</t>
  </si>
  <si>
    <t>23001333300420190044300</t>
  </si>
  <si>
    <t>11001334305920200023200</t>
  </si>
  <si>
    <t>11001333400620190023200</t>
  </si>
  <si>
    <t>66001333300420200027000</t>
  </si>
  <si>
    <t>13001333300320200007900</t>
  </si>
  <si>
    <t>66001333300620200022600</t>
  </si>
  <si>
    <t>52001333300620190016400</t>
  </si>
  <si>
    <t>11001333400220200011200</t>
  </si>
  <si>
    <t>05001333301120210003900</t>
  </si>
  <si>
    <t>11001333400220200016400</t>
  </si>
  <si>
    <t>18001333300420190017400</t>
  </si>
  <si>
    <t>88001333300120200010500</t>
  </si>
  <si>
    <t>47001333300920210009300</t>
  </si>
  <si>
    <t>11001310304620200011300</t>
  </si>
  <si>
    <t>11001334104520190030500</t>
  </si>
  <si>
    <t>11001032400020210024900</t>
  </si>
  <si>
    <t>68001333301420200010400</t>
  </si>
  <si>
    <t>76001333300820210006800</t>
  </si>
  <si>
    <t>11001333400120200011400</t>
  </si>
  <si>
    <t>11001334104520190031100</t>
  </si>
  <si>
    <t>05001333303520210014300</t>
  </si>
  <si>
    <t>11001334306020210011400</t>
  </si>
  <si>
    <t>25000234100020210042300</t>
  </si>
  <si>
    <t>11001334104520210005400</t>
  </si>
  <si>
    <t>17001333300120210015500</t>
  </si>
  <si>
    <t>54001333301020200027200</t>
  </si>
  <si>
    <t>25000233600020200039900</t>
  </si>
  <si>
    <t>25000234200020200084600</t>
  </si>
  <si>
    <t>73001333300620210011000</t>
  </si>
  <si>
    <t>66001333300220200023900</t>
  </si>
  <si>
    <t>11001333400120210023800</t>
  </si>
  <si>
    <t>11001333400120210015500</t>
  </si>
  <si>
    <t>11001333400320200017600</t>
  </si>
  <si>
    <t>11001333400320210015300</t>
  </si>
  <si>
    <t>08001333301120210012900</t>
  </si>
  <si>
    <t>11001333400420200004200</t>
  </si>
  <si>
    <t>25000234100020210036400</t>
  </si>
  <si>
    <t>18001333300520210026700</t>
  </si>
  <si>
    <t>11001334104520210031800</t>
  </si>
  <si>
    <t>11001333400320210000500</t>
  </si>
  <si>
    <t>54518333300120210013600</t>
  </si>
  <si>
    <t>44001334000320200009700</t>
  </si>
  <si>
    <t>11001333603520210002100</t>
  </si>
  <si>
    <t>11001333400420210022900</t>
  </si>
  <si>
    <t>11001310300820210026600</t>
  </si>
  <si>
    <t>11001333400220210022700</t>
  </si>
  <si>
    <t>11001333603520210030600</t>
  </si>
  <si>
    <t>11001334305920210008700</t>
  </si>
  <si>
    <t>41001333300720220012000</t>
  </si>
  <si>
    <t>20001333300420210006700</t>
  </si>
  <si>
    <t>76111333300220220004800</t>
  </si>
  <si>
    <t>54001333300320210021400</t>
  </si>
  <si>
    <t>68001333301020220002700</t>
  </si>
  <si>
    <t>85001333300120190042200</t>
  </si>
  <si>
    <t>11001333501820210000100</t>
  </si>
  <si>
    <t>13001333301120190025200</t>
  </si>
  <si>
    <t>41001333300620220007600</t>
  </si>
  <si>
    <t>11001334104520220024300</t>
  </si>
  <si>
    <t>11001333400220210018300</t>
  </si>
  <si>
    <t>70001333300620210001600</t>
  </si>
  <si>
    <t>11001333400620210015500</t>
  </si>
  <si>
    <t>05001333303620220012000</t>
  </si>
  <si>
    <t>18001333300120200026000</t>
  </si>
  <si>
    <t>05001333301320210020800</t>
  </si>
  <si>
    <t>76109333300220220011000</t>
  </si>
  <si>
    <t>11001333400120190010300</t>
  </si>
  <si>
    <t>08001333301120220009300</t>
  </si>
  <si>
    <t>76001333301820220003300</t>
  </si>
  <si>
    <t>25000234100020220088400</t>
  </si>
  <si>
    <t>25000234100020220109900</t>
  </si>
  <si>
    <t>11001310301820200025900</t>
  </si>
  <si>
    <t>11001333400120200032700</t>
  </si>
  <si>
    <t>11001333400420220028400</t>
  </si>
  <si>
    <t>11001333603420190014400</t>
  </si>
  <si>
    <t>15001333300420220024800</t>
  </si>
  <si>
    <t>11001333400120220049100</t>
  </si>
  <si>
    <t>11001333603420220024400</t>
  </si>
  <si>
    <t>11001333400120220000100</t>
  </si>
  <si>
    <t>11001333400620210019300</t>
  </si>
  <si>
    <t>05001333300220220061700</t>
  </si>
  <si>
    <t>11001032600020210013000</t>
  </si>
  <si>
    <t>15001333300920230003000</t>
  </si>
  <si>
    <t>76001333301020220024700</t>
  </si>
  <si>
    <t>63001333300420220063600</t>
  </si>
  <si>
    <t>11001333400620210011400</t>
  </si>
  <si>
    <t>05001233300020230043900</t>
  </si>
  <si>
    <t>15001333300320230001100</t>
  </si>
  <si>
    <t>50001310500320230008300</t>
  </si>
  <si>
    <t>63001333300120230000400</t>
  </si>
  <si>
    <t>11001032400020230002200</t>
  </si>
  <si>
    <t>50001310500320230019300</t>
  </si>
  <si>
    <t>25000234100020230024100</t>
  </si>
  <si>
    <t>11001333400520230006600</t>
  </si>
  <si>
    <t>11001334104520170015100</t>
  </si>
  <si>
    <t>11001334104520220047800</t>
  </si>
  <si>
    <t>27001333300120230020900</t>
  </si>
  <si>
    <t>54001333300620220070000</t>
  </si>
  <si>
    <t>76001333300420190021600</t>
  </si>
  <si>
    <t>76001333301320220012300</t>
  </si>
  <si>
    <t>76001333301720220009800</t>
  </si>
  <si>
    <t>DEMANDADO - LLAMADO EN GARANTIA</t>
  </si>
  <si>
    <t>DEMANDADO - COADYUVANTE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</si>
</sst>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.00\ _€_-;\-* #,##0.00\ _€_-;_-* &quot;-&quot;??\ _€_-;_-@_-"/>
    <numFmt numFmtId="168" formatCode="_-* #,##0.00_-;\-* #,##0.00_-;_-* &quot;-&quot;_-;_-@_-"/>
    <numFmt numFmtId="169" formatCode="0.0000000%"/>
    <numFmt numFmtId="170" formatCode="_(* #,##0_);_(* \(#,##0\);_(* &quot;-&quot;_);_(@_)"/>
    <numFmt numFmtId="171" formatCode="_-&quot;$&quot;\ * #,##0_-;\-&quot;$&quot;\ * #,##0_-;_-&quot;$&quot;\ * &quot;-&quot;??_-;_-@_-"/>
    <numFmt numFmtId="172" formatCode="0.00_ ;\-0.0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rgb="FF759B3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4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sz val="10"/>
      <color rgb="FF0070C0"/>
      <name val="Verdana"/>
      <family val="2"/>
    </font>
    <font>
      <b/>
      <sz val="10"/>
      <name val="Verdana"/>
      <family val="2"/>
    </font>
    <font>
      <b/>
      <sz val="10"/>
      <color rgb="FFC00000"/>
      <name val="Verdana"/>
      <family val="2"/>
    </font>
    <font>
      <sz val="10"/>
      <color theme="2" tint="-0.249977111117893"/>
      <name val="Verdana"/>
      <family val="2"/>
    </font>
    <font>
      <b/>
      <i/>
      <sz val="10"/>
      <color theme="1"/>
      <name val="Verdana"/>
      <family val="2"/>
    </font>
    <font>
      <b/>
      <sz val="13"/>
      <color theme="1"/>
      <name val="Verdana"/>
      <family val="2"/>
    </font>
    <font>
      <sz val="9"/>
      <color theme="1"/>
      <name val="Verdana"/>
      <family val="2"/>
    </font>
    <font>
      <i/>
      <sz val="10"/>
      <color rgb="FF0070C0"/>
      <name val="Verdana"/>
      <family val="2"/>
    </font>
    <font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990099"/>
      <name val="Arial"/>
      <family val="2"/>
    </font>
    <font>
      <b/>
      <sz val="10"/>
      <color rgb="FFC00000"/>
      <name val="Arial"/>
      <family val="2"/>
    </font>
    <font>
      <b/>
      <sz val="10"/>
      <color theme="0" tint="-0.34998626667073579"/>
      <name val="Verdana"/>
      <family val="2"/>
    </font>
    <font>
      <sz val="10"/>
      <color rgb="FFEBF7FF"/>
      <name val="Verdana"/>
      <family val="2"/>
    </font>
    <font>
      <i/>
      <sz val="11"/>
      <color rgb="FFFF0000"/>
      <name val="Calibri"/>
      <family val="2"/>
      <scheme val="minor"/>
    </font>
    <font>
      <sz val="10"/>
      <color theme="5"/>
      <name val="Arial"/>
      <family val="2"/>
    </font>
    <font>
      <sz val="10"/>
      <color rgb="FFEBF7FF"/>
      <name val="Arial"/>
      <family val="2"/>
    </font>
    <font>
      <b/>
      <sz val="10"/>
      <color rgb="FFEBF7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2F5F9"/>
      </patternFill>
    </fill>
    <fill>
      <patternFill patternType="solid">
        <fgColor rgb="FFD6EAF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508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CC1E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0" fontId="8" fillId="0" borderId="0"/>
    <xf numFmtId="0" fontId="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5" fillId="0" borderId="0" applyNumberFormat="0" applyFont="0" applyFill="0" applyBorder="0" applyAlignment="0" applyProtection="0"/>
    <xf numFmtId="164" fontId="15" fillId="0" borderId="0" applyNumberFormat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170" fontId="15" fillId="0" borderId="0" applyNumberFormat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left"/>
    </xf>
    <xf numFmtId="166" fontId="0" fillId="0" borderId="0" xfId="2" applyNumberFormat="1" applyFont="1"/>
    <xf numFmtId="0" fontId="0" fillId="5" borderId="0" xfId="0" applyFill="1" applyProtection="1">
      <protection hidden="1"/>
    </xf>
    <xf numFmtId="2" fontId="0" fillId="0" borderId="0" xfId="0" applyNumberFormat="1"/>
    <xf numFmtId="165" fontId="0" fillId="0" borderId="0" xfId="1" applyNumberFormat="1" applyFont="1"/>
    <xf numFmtId="14" fontId="0" fillId="0" borderId="0" xfId="0" applyNumberFormat="1"/>
    <xf numFmtId="10" fontId="1" fillId="0" borderId="0" xfId="2" applyNumberFormat="1" applyFont="1" applyBorder="1"/>
    <xf numFmtId="168" fontId="0" fillId="0" borderId="0" xfId="8" applyNumberFormat="1" applyFont="1"/>
    <xf numFmtId="41" fontId="0" fillId="0" borderId="0" xfId="8" applyFont="1"/>
    <xf numFmtId="168" fontId="7" fillId="7" borderId="4" xfId="8" applyNumberFormat="1" applyFont="1" applyFill="1" applyBorder="1" applyAlignment="1">
      <alignment horizontal="right" vertical="top" wrapText="1"/>
    </xf>
    <xf numFmtId="168" fontId="7" fillId="8" borderId="4" xfId="8" applyNumberFormat="1" applyFont="1" applyFill="1" applyBorder="1" applyAlignment="1">
      <alignment horizontal="right" vertical="top" wrapText="1"/>
    </xf>
    <xf numFmtId="168" fontId="7" fillId="7" borderId="5" xfId="8" applyNumberFormat="1" applyFont="1" applyFill="1" applyBorder="1" applyAlignment="1">
      <alignment horizontal="right" vertical="top" wrapText="1"/>
    </xf>
    <xf numFmtId="4" fontId="0" fillId="8" borderId="5" xfId="0" applyNumberFormat="1" applyFill="1" applyBorder="1" applyAlignment="1">
      <alignment horizontal="right" vertical="top" wrapText="1"/>
    </xf>
    <xf numFmtId="168" fontId="0" fillId="7" borderId="5" xfId="8" applyNumberFormat="1" applyFont="1" applyFill="1" applyBorder="1" applyAlignment="1">
      <alignment horizontal="right" vertical="top" wrapText="1"/>
    </xf>
    <xf numFmtId="0" fontId="0" fillId="6" borderId="0" xfId="0" applyFill="1"/>
    <xf numFmtId="2" fontId="9" fillId="7" borderId="5" xfId="0" applyNumberFormat="1" applyFont="1" applyFill="1" applyBorder="1" applyAlignment="1">
      <alignment horizontal="right" vertical="top" wrapText="1"/>
    </xf>
    <xf numFmtId="2" fontId="9" fillId="9" borderId="5" xfId="0" applyNumberFormat="1" applyFont="1" applyFill="1" applyBorder="1" applyAlignment="1">
      <alignment horizontal="right" vertical="top" wrapText="1"/>
    </xf>
    <xf numFmtId="4" fontId="10" fillId="7" borderId="5" xfId="0" applyNumberFormat="1" applyFont="1" applyFill="1" applyBorder="1" applyAlignment="1">
      <alignment horizontal="right" vertical="top" wrapText="1"/>
    </xf>
    <xf numFmtId="4" fontId="9" fillId="9" borderId="5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4" fontId="11" fillId="0" borderId="0" xfId="0" applyNumberFormat="1" applyFont="1"/>
    <xf numFmtId="41" fontId="0" fillId="0" borderId="0" xfId="0" applyNumberFormat="1"/>
    <xf numFmtId="169" fontId="0" fillId="0" borderId="0" xfId="2" applyNumberFormat="1" applyFont="1"/>
    <xf numFmtId="168" fontId="0" fillId="0" borderId="0" xfId="8" applyNumberFormat="1" applyFont="1" applyFill="1" applyBorder="1"/>
    <xf numFmtId="4" fontId="12" fillId="9" borderId="5" xfId="0" applyNumberFormat="1" applyFont="1" applyFill="1" applyBorder="1" applyAlignment="1">
      <alignment horizontal="right" vertical="top" wrapText="1"/>
    </xf>
    <xf numFmtId="4" fontId="9" fillId="7" borderId="5" xfId="0" applyNumberFormat="1" applyFont="1" applyFill="1" applyBorder="1" applyAlignment="1">
      <alignment horizontal="right" vertical="top" wrapText="1"/>
    </xf>
    <xf numFmtId="0" fontId="3" fillId="0" borderId="0" xfId="19" applyFont="1"/>
    <xf numFmtId="0" fontId="3" fillId="0" borderId="0" xfId="19" applyFont="1" applyAlignment="1">
      <alignment horizontal="center" vertical="center" wrapText="1"/>
    </xf>
    <xf numFmtId="0" fontId="3" fillId="0" borderId="0" xfId="19" applyFont="1" applyAlignment="1">
      <alignment vertical="center" wrapText="1"/>
    </xf>
    <xf numFmtId="0" fontId="17" fillId="0" borderId="0" xfId="19"/>
    <xf numFmtId="10" fontId="2" fillId="10" borderId="1" xfId="20" applyNumberFormat="1" applyFont="1" applyFill="1" applyBorder="1" applyAlignment="1">
      <alignment horizontal="center" vertical="center" wrapText="1"/>
    </xf>
    <xf numFmtId="0" fontId="3" fillId="0" borderId="0" xfId="19" applyFont="1" applyAlignment="1">
      <alignment wrapText="1"/>
    </xf>
    <xf numFmtId="17" fontId="3" fillId="0" borderId="0" xfId="19" applyNumberFormat="1" applyFont="1"/>
    <xf numFmtId="10" fontId="3" fillId="0" borderId="0" xfId="20" applyNumberFormat="1" applyFont="1"/>
    <xf numFmtId="10" fontId="3" fillId="0" borderId="0" xfId="21" applyNumberFormat="1" applyFont="1"/>
    <xf numFmtId="0" fontId="3" fillId="0" borderId="0" xfId="19" applyFont="1" applyAlignment="1">
      <alignment horizontal="center"/>
    </xf>
    <xf numFmtId="10" fontId="18" fillId="0" borderId="0" xfId="20" applyNumberFormat="1" applyFont="1" applyFill="1" applyBorder="1" applyAlignment="1" applyProtection="1"/>
    <xf numFmtId="10" fontId="3" fillId="0" borderId="0" xfId="19" applyNumberFormat="1" applyFont="1"/>
    <xf numFmtId="10" fontId="3" fillId="0" borderId="0" xfId="20" applyNumberFormat="1" applyFont="1" applyBorder="1" applyAlignment="1"/>
    <xf numFmtId="10" fontId="3" fillId="0" borderId="0" xfId="20" quotePrefix="1" applyNumberFormat="1" applyFont="1"/>
    <xf numFmtId="10" fontId="3" fillId="0" borderId="0" xfId="21" quotePrefix="1" applyNumberFormat="1" applyFont="1"/>
    <xf numFmtId="10" fontId="18" fillId="0" borderId="0" xfId="21" applyNumberFormat="1" applyFont="1" applyFill="1" applyBorder="1" applyAlignment="1" applyProtection="1"/>
    <xf numFmtId="10" fontId="18" fillId="0" borderId="0" xfId="21" applyNumberFormat="1" applyFont="1"/>
    <xf numFmtId="17" fontId="3" fillId="0" borderId="0" xfId="0" applyNumberFormat="1" applyFont="1"/>
    <xf numFmtId="10" fontId="3" fillId="0" borderId="0" xfId="0" applyNumberFormat="1" applyFont="1"/>
    <xf numFmtId="0" fontId="3" fillId="0" borderId="0" xfId="0" applyFont="1"/>
    <xf numFmtId="4" fontId="19" fillId="7" borderId="5" xfId="0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2" fillId="0" borderId="0" xfId="0" applyFont="1" applyAlignment="1">
      <alignment horizontal="center"/>
    </xf>
    <xf numFmtId="0" fontId="3" fillId="0" borderId="0" xfId="19" applyFont="1" applyAlignment="1">
      <alignment vertical="center"/>
    </xf>
    <xf numFmtId="0" fontId="17" fillId="0" borderId="0" xfId="19" applyAlignment="1">
      <alignment vertical="center"/>
    </xf>
    <xf numFmtId="164" fontId="20" fillId="6" borderId="3" xfId="1" applyFont="1" applyFill="1" applyBorder="1" applyAlignment="1">
      <alignment horizontal="left" vertical="center"/>
    </xf>
    <xf numFmtId="0" fontId="21" fillId="0" borderId="0" xfId="0" applyFont="1"/>
    <xf numFmtId="165" fontId="23" fillId="0" borderId="1" xfId="1" applyNumberFormat="1" applyFont="1" applyBorder="1" applyAlignment="1" applyProtection="1">
      <alignment horizontal="center" vertical="center"/>
      <protection locked="0"/>
    </xf>
    <xf numFmtId="9" fontId="23" fillId="0" borderId="1" xfId="2" applyFont="1" applyBorder="1" applyAlignment="1" applyProtection="1">
      <alignment horizontal="center" vertical="center"/>
      <protection locked="0"/>
    </xf>
    <xf numFmtId="9" fontId="23" fillId="0" borderId="0" xfId="2" applyFont="1" applyBorder="1" applyAlignment="1" applyProtection="1">
      <alignment horizontal="center" vertical="center"/>
      <protection locked="0"/>
    </xf>
    <xf numFmtId="0" fontId="24" fillId="0" borderId="0" xfId="0" applyFont="1"/>
    <xf numFmtId="9" fontId="25" fillId="0" borderId="0" xfId="2" applyFont="1" applyBorder="1" applyAlignment="1" applyProtection="1">
      <alignment horizontal="center" vertical="center" wrapText="1"/>
      <protection locked="0"/>
    </xf>
    <xf numFmtId="165" fontId="24" fillId="0" borderId="0" xfId="1" applyNumberFormat="1" applyFont="1" applyAlignment="1">
      <alignment vertical="center" wrapText="1"/>
    </xf>
    <xf numFmtId="49" fontId="24" fillId="0" borderId="0" xfId="1" applyNumberFormat="1" applyFont="1" applyAlignment="1" applyProtection="1">
      <alignment vertical="center" wrapText="1"/>
      <protection locked="0"/>
    </xf>
    <xf numFmtId="165" fontId="24" fillId="0" borderId="0" xfId="1" applyNumberFormat="1" applyFont="1" applyBorder="1" applyAlignment="1">
      <alignment horizontal="center" vertical="center" wrapText="1"/>
    </xf>
    <xf numFmtId="165" fontId="24" fillId="0" borderId="0" xfId="1" applyNumberFormat="1" applyFont="1" applyAlignment="1">
      <alignment horizontal="center" vertical="center"/>
    </xf>
    <xf numFmtId="9" fontId="24" fillId="0" borderId="0" xfId="2" applyFont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165" fontId="23" fillId="0" borderId="1" xfId="1" applyNumberFormat="1" applyFont="1" applyFill="1" applyBorder="1" applyAlignment="1">
      <alignment horizontal="center" vertical="center" wrapText="1"/>
    </xf>
    <xf numFmtId="9" fontId="23" fillId="0" borderId="1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4" fillId="0" borderId="0" xfId="1" applyNumberFormat="1" applyFont="1" applyAlignment="1" applyProtection="1">
      <alignment horizontal="center" vertical="center"/>
      <protection locked="0"/>
    </xf>
    <xf numFmtId="9" fontId="24" fillId="0" borderId="0" xfId="2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6" fontId="24" fillId="5" borderId="0" xfId="2" applyNumberFormat="1" applyFont="1" applyFill="1" applyBorder="1" applyAlignment="1" applyProtection="1">
      <alignment vertical="center" wrapText="1"/>
      <protection hidden="1"/>
    </xf>
    <xf numFmtId="41" fontId="22" fillId="5" borderId="0" xfId="8" applyFont="1" applyFill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hidden="1"/>
    </xf>
    <xf numFmtId="165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9" fontId="25" fillId="0" borderId="0" xfId="2" applyFont="1" applyBorder="1" applyAlignment="1" applyProtection="1">
      <alignment horizontal="left" vertical="center" wrapText="1"/>
      <protection locked="0"/>
    </xf>
    <xf numFmtId="165" fontId="24" fillId="0" borderId="0" xfId="1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165" fontId="24" fillId="0" borderId="0" xfId="1" applyNumberFormat="1" applyFont="1" applyAlignment="1">
      <alignment horizontal="center" vertical="center" wrapText="1"/>
    </xf>
    <xf numFmtId="14" fontId="24" fillId="0" borderId="0" xfId="0" applyNumberFormat="1" applyFont="1" applyAlignment="1">
      <alignment horizontal="center" vertical="center"/>
    </xf>
    <xf numFmtId="49" fontId="32" fillId="0" borderId="0" xfId="0" applyNumberFormat="1" applyFont="1" applyAlignment="1" applyProtection="1">
      <alignment vertical="center"/>
      <protection locked="0"/>
    </xf>
    <xf numFmtId="165" fontId="32" fillId="0" borderId="0" xfId="1" applyNumberFormat="1" applyFont="1" applyAlignment="1">
      <alignment horizontal="center" vertical="center"/>
    </xf>
    <xf numFmtId="9" fontId="32" fillId="0" borderId="0" xfId="2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0" fontId="24" fillId="0" borderId="1" xfId="0" applyFont="1" applyBorder="1"/>
    <xf numFmtId="10" fontId="24" fillId="0" borderId="1" xfId="0" applyNumberFormat="1" applyFont="1" applyBorder="1"/>
    <xf numFmtId="14" fontId="24" fillId="0" borderId="1" xfId="0" applyNumberFormat="1" applyFont="1" applyBorder="1" applyProtection="1">
      <protection locked="0"/>
    </xf>
    <xf numFmtId="0" fontId="24" fillId="0" borderId="2" xfId="0" applyFont="1" applyBorder="1"/>
    <xf numFmtId="171" fontId="24" fillId="0" borderId="1" xfId="22" applyNumberFormat="1" applyFont="1" applyBorder="1" applyProtection="1">
      <protection locked="0"/>
    </xf>
    <xf numFmtId="171" fontId="26" fillId="2" borderId="1" xfId="22" applyNumberFormat="1" applyFont="1" applyFill="1" applyBorder="1" applyAlignment="1" applyProtection="1">
      <alignment vertical="center"/>
      <protection hidden="1"/>
    </xf>
    <xf numFmtId="0" fontId="28" fillId="0" borderId="0" xfId="0" applyFont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0" fontId="28" fillId="14" borderId="0" xfId="0" applyFont="1" applyFill="1" applyAlignment="1">
      <alignment horizontal="left" vertical="center" wrapText="1"/>
    </xf>
    <xf numFmtId="9" fontId="29" fillId="0" borderId="1" xfId="2" applyFont="1" applyBorder="1" applyAlignment="1" applyProtection="1">
      <alignment horizontal="center" vertical="center" wrapText="1"/>
      <protection locked="0"/>
    </xf>
    <xf numFmtId="41" fontId="29" fillId="5" borderId="1" xfId="8" applyFont="1" applyFill="1" applyBorder="1" applyAlignment="1" applyProtection="1">
      <alignment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7" fillId="16" borderId="0" xfId="0" applyFont="1" applyFill="1" applyAlignment="1">
      <alignment horizontal="left" vertical="center" wrapText="1"/>
    </xf>
    <xf numFmtId="0" fontId="24" fillId="13" borderId="0" xfId="0" applyFont="1" applyFill="1" applyAlignment="1">
      <alignment horizontal="left" vertical="center" wrapText="1"/>
    </xf>
    <xf numFmtId="165" fontId="35" fillId="0" borderId="1" xfId="1" applyNumberFormat="1" applyFont="1" applyBorder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3" fillId="0" borderId="0" xfId="0" applyFont="1"/>
    <xf numFmtId="0" fontId="27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10" fontId="2" fillId="0" borderId="0" xfId="2" applyNumberFormat="1" applyFont="1" applyBorder="1" applyAlignment="1">
      <alignment horizontal="center"/>
    </xf>
    <xf numFmtId="10" fontId="1" fillId="18" borderId="0" xfId="2" applyNumberFormat="1" applyFont="1" applyFill="1" applyBorder="1"/>
    <xf numFmtId="168" fontId="1" fillId="18" borderId="0" xfId="8" applyNumberFormat="1" applyFont="1" applyFill="1" applyBorder="1"/>
    <xf numFmtId="0" fontId="26" fillId="16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0" fillId="14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3" fillId="13" borderId="0" xfId="0" applyFont="1" applyFill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2" fillId="0" borderId="0" xfId="0" applyFont="1"/>
    <xf numFmtId="10" fontId="24" fillId="0" borderId="0" xfId="2" applyNumberFormat="1" applyFont="1" applyAlignment="1" applyProtection="1">
      <alignment vertical="center"/>
      <protection hidden="1"/>
    </xf>
    <xf numFmtId="0" fontId="37" fillId="0" borderId="0" xfId="0" applyFont="1"/>
    <xf numFmtId="14" fontId="38" fillId="0" borderId="0" xfId="0" applyNumberFormat="1" applyFont="1" applyAlignment="1">
      <alignment horizontal="center"/>
    </xf>
    <xf numFmtId="10" fontId="38" fillId="0" borderId="0" xfId="2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1" xfId="0" applyBorder="1"/>
    <xf numFmtId="166" fontId="0" fillId="0" borderId="1" xfId="2" applyNumberFormat="1" applyFont="1" applyBorder="1"/>
    <xf numFmtId="0" fontId="0" fillId="5" borderId="1" xfId="0" applyFill="1" applyBorder="1" applyProtection="1">
      <protection hidden="1"/>
    </xf>
    <xf numFmtId="9" fontId="0" fillId="5" borderId="1" xfId="0" applyNumberFormat="1" applyFill="1" applyBorder="1" applyProtection="1">
      <protection hidden="1"/>
    </xf>
    <xf numFmtId="166" fontId="0" fillId="5" borderId="1" xfId="2" applyNumberFormat="1" applyFont="1" applyFill="1" applyBorder="1" applyProtection="1">
      <protection hidden="1"/>
    </xf>
    <xf numFmtId="0" fontId="0" fillId="0" borderId="1" xfId="0" applyBorder="1" applyAlignment="1">
      <alignment horizontal="left"/>
    </xf>
    <xf numFmtId="9" fontId="0" fillId="0" borderId="1" xfId="2" applyFont="1" applyBorder="1"/>
    <xf numFmtId="9" fontId="0" fillId="0" borderId="6" xfId="2" applyFont="1" applyBorder="1"/>
    <xf numFmtId="10" fontId="39" fillId="10" borderId="1" xfId="20" applyNumberFormat="1" applyFont="1" applyFill="1" applyBorder="1" applyAlignment="1">
      <alignment horizontal="center" vertical="center" wrapText="1"/>
    </xf>
    <xf numFmtId="0" fontId="40" fillId="13" borderId="0" xfId="19" applyFont="1" applyFill="1" applyAlignment="1">
      <alignment horizontal="center" vertical="center" wrapText="1"/>
    </xf>
    <xf numFmtId="0" fontId="41" fillId="13" borderId="0" xfId="19" applyFont="1" applyFill="1" applyAlignment="1">
      <alignment horizontal="center" vertical="center" wrapText="1"/>
    </xf>
    <xf numFmtId="165" fontId="24" fillId="0" borderId="0" xfId="1" applyNumberFormat="1" applyFont="1" applyBorder="1" applyAlignment="1">
      <alignment vertical="center" wrapText="1"/>
    </xf>
    <xf numFmtId="172" fontId="24" fillId="0" borderId="0" xfId="0" applyNumberFormat="1" applyFont="1" applyAlignment="1" applyProtection="1">
      <alignment horizontal="center" vertical="center"/>
      <protection hidden="1"/>
    </xf>
    <xf numFmtId="165" fontId="24" fillId="0" borderId="0" xfId="1" applyNumberFormat="1" applyFont="1" applyBorder="1" applyAlignment="1" applyProtection="1">
      <alignment vertical="center" wrapText="1"/>
      <protection hidden="1"/>
    </xf>
    <xf numFmtId="172" fontId="24" fillId="0" borderId="0" xfId="0" applyNumberFormat="1" applyFont="1" applyAlignment="1" applyProtection="1">
      <alignment horizontal="center" vertical="center" wrapText="1"/>
      <protection hidden="1"/>
    </xf>
    <xf numFmtId="172" fontId="42" fillId="19" borderId="1" xfId="0" applyNumberFormat="1" applyFont="1" applyFill="1" applyBorder="1" applyAlignment="1" applyProtection="1">
      <alignment horizontal="center" vertical="center" wrapText="1"/>
      <protection hidden="1"/>
    </xf>
    <xf numFmtId="165" fontId="24" fillId="0" borderId="0" xfId="1" applyNumberFormat="1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165" fontId="24" fillId="0" borderId="0" xfId="1" applyNumberFormat="1" applyFont="1" applyAlignment="1" applyProtection="1">
      <alignment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 wrapText="1"/>
      <protection hidden="1"/>
    </xf>
    <xf numFmtId="9" fontId="43" fillId="0" borderId="0" xfId="0" applyNumberFormat="1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3" fillId="19" borderId="1" xfId="0" applyFont="1" applyFill="1" applyBorder="1" applyAlignment="1" applyProtection="1">
      <alignment horizontal="center" vertical="center" wrapText="1"/>
      <protection hidden="1"/>
    </xf>
    <xf numFmtId="10" fontId="29" fillId="0" borderId="1" xfId="2" applyNumberFormat="1" applyFont="1" applyBorder="1" applyAlignment="1" applyProtection="1">
      <alignment horizontal="center" vertical="center" wrapText="1"/>
      <protection hidden="1"/>
    </xf>
    <xf numFmtId="165" fontId="24" fillId="0" borderId="10" xfId="1" applyNumberFormat="1" applyFont="1" applyBorder="1" applyAlignment="1" applyProtection="1">
      <alignment vertical="center" wrapText="1"/>
      <protection hidden="1"/>
    </xf>
    <xf numFmtId="0" fontId="26" fillId="12" borderId="1" xfId="0" applyFont="1" applyFill="1" applyBorder="1" applyAlignment="1" applyProtection="1">
      <alignment horizontal="center" vertical="center" wrapText="1"/>
      <protection hidden="1"/>
    </xf>
    <xf numFmtId="10" fontId="24" fillId="0" borderId="0" xfId="2" applyNumberFormat="1" applyFont="1" applyAlignment="1" applyProtection="1">
      <alignment horizontal="left" vertical="center" wrapText="1"/>
      <protection hidden="1"/>
    </xf>
    <xf numFmtId="10" fontId="24" fillId="0" borderId="0" xfId="2" applyNumberFormat="1" applyFont="1" applyAlignment="1" applyProtection="1">
      <alignment vertical="center" wrapText="1"/>
      <protection hidden="1"/>
    </xf>
    <xf numFmtId="10" fontId="32" fillId="0" borderId="0" xfId="2" applyNumberFormat="1" applyFont="1" applyAlignment="1" applyProtection="1">
      <alignment vertical="center"/>
      <protection hidden="1"/>
    </xf>
    <xf numFmtId="10" fontId="26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5" fontId="24" fillId="0" borderId="0" xfId="1" applyNumberFormat="1" applyFont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26" fillId="3" borderId="1" xfId="0" applyFont="1" applyFill="1" applyBorder="1" applyAlignment="1" applyProtection="1">
      <alignment horizontal="center" vertical="center" wrapText="1"/>
      <protection hidden="1"/>
    </xf>
    <xf numFmtId="0" fontId="26" fillId="19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2" fontId="24" fillId="0" borderId="0" xfId="0" applyNumberFormat="1" applyFont="1" applyProtection="1">
      <protection hidden="1"/>
    </xf>
    <xf numFmtId="43" fontId="24" fillId="0" borderId="0" xfId="0" applyNumberFormat="1" applyFont="1" applyProtection="1">
      <protection hidden="1"/>
    </xf>
    <xf numFmtId="0" fontId="20" fillId="6" borderId="0" xfId="0" applyFont="1" applyFill="1" applyAlignment="1">
      <alignment horizontal="center"/>
    </xf>
    <xf numFmtId="10" fontId="44" fillId="6" borderId="0" xfId="0" applyNumberFormat="1" applyFont="1" applyFill="1" applyAlignment="1">
      <alignment horizontal="center"/>
    </xf>
    <xf numFmtId="10" fontId="1" fillId="0" borderId="0" xfId="2" applyNumberFormat="1" applyFont="1" applyFill="1" applyBorder="1"/>
    <xf numFmtId="10" fontId="14" fillId="0" borderId="0" xfId="2" applyNumberFormat="1" applyFont="1" applyFill="1" applyBorder="1" applyAlignment="1">
      <alignment horizontal="right" vertical="top" wrapText="1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vertical="center"/>
    </xf>
    <xf numFmtId="0" fontId="47" fillId="13" borderId="0" xfId="19" applyFont="1" applyFill="1" applyAlignment="1">
      <alignment horizontal="center" vertical="center" wrapText="1"/>
    </xf>
    <xf numFmtId="0" fontId="46" fillId="0" borderId="0" xfId="19" applyFont="1" applyAlignment="1">
      <alignment horizontal="center"/>
    </xf>
    <xf numFmtId="10" fontId="48" fillId="6" borderId="0" xfId="2" applyNumberFormat="1" applyFont="1" applyFill="1" applyAlignment="1">
      <alignment horizontal="center" vertical="center" wrapText="1"/>
    </xf>
    <xf numFmtId="0" fontId="49" fillId="6" borderId="0" xfId="19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0" fillId="20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165" fontId="24" fillId="0" borderId="0" xfId="1" applyNumberFormat="1" applyFont="1" applyFill="1" applyBorder="1" applyAlignment="1" applyProtection="1">
      <alignment vertical="center" wrapText="1"/>
      <protection hidden="1"/>
    </xf>
    <xf numFmtId="10" fontId="51" fillId="0" borderId="0" xfId="2" applyNumberFormat="1" applyFont="1" applyFill="1" applyAlignment="1" applyProtection="1">
      <alignment horizontal="center" vertical="center"/>
      <protection hidden="1"/>
    </xf>
    <xf numFmtId="10" fontId="24" fillId="0" borderId="0" xfId="0" applyNumberFormat="1" applyFont="1" applyAlignment="1" applyProtection="1">
      <alignment horizontal="center" vertical="center"/>
      <protection hidden="1"/>
    </xf>
    <xf numFmtId="10" fontId="24" fillId="0" borderId="0" xfId="0" applyNumberFormat="1" applyFont="1" applyAlignment="1" applyProtection="1">
      <alignment horizontal="center" vertical="center" wrapText="1"/>
      <protection hidden="1"/>
    </xf>
    <xf numFmtId="0" fontId="0" fillId="22" borderId="1" xfId="0" applyFill="1" applyBorder="1" applyAlignment="1">
      <alignment horizontal="center"/>
    </xf>
    <xf numFmtId="0" fontId="54" fillId="23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5" fillId="0" borderId="1" xfId="0" applyFont="1" applyBorder="1" applyAlignment="1" applyProtection="1">
      <alignment horizontal="center" vertical="center"/>
      <protection hidden="1"/>
    </xf>
    <xf numFmtId="44" fontId="21" fillId="0" borderId="0" xfId="22" applyFont="1"/>
    <xf numFmtId="44" fontId="54" fillId="23" borderId="1" xfId="22" applyFont="1" applyFill="1" applyBorder="1" applyAlignment="1">
      <alignment horizontal="center"/>
    </xf>
    <xf numFmtId="44" fontId="21" fillId="0" borderId="0" xfId="22" applyFont="1" applyAlignment="1">
      <alignment vertical="center"/>
    </xf>
    <xf numFmtId="44" fontId="21" fillId="0" borderId="1" xfId="22" applyFont="1" applyBorder="1"/>
    <xf numFmtId="44" fontId="54" fillId="0" borderId="1" xfId="22" applyFont="1" applyFill="1" applyBorder="1" applyAlignment="1">
      <alignment horizontal="center"/>
    </xf>
    <xf numFmtId="44" fontId="21" fillId="22" borderId="1" xfId="22" applyFont="1" applyFill="1" applyBorder="1"/>
    <xf numFmtId="44" fontId="21" fillId="0" borderId="0" xfId="0" applyNumberFormat="1" applyFont="1"/>
    <xf numFmtId="0" fontId="56" fillId="0" borderId="0" xfId="0" applyFont="1" applyAlignment="1">
      <alignment horizontal="center"/>
    </xf>
    <xf numFmtId="44" fontId="21" fillId="0" borderId="0" xfId="0" applyNumberFormat="1" applyFont="1" applyAlignment="1">
      <alignment vertical="center"/>
    </xf>
    <xf numFmtId="0" fontId="52" fillId="21" borderId="1" xfId="0" applyFont="1" applyFill="1" applyBorder="1" applyAlignment="1">
      <alignment horizontal="center" vertical="center" wrapText="1"/>
    </xf>
    <xf numFmtId="0" fontId="52" fillId="21" borderId="1" xfId="0" applyFont="1" applyFill="1" applyBorder="1" applyAlignment="1" applyProtection="1">
      <alignment horizontal="center" vertical="center" wrapText="1"/>
      <protection hidden="1"/>
    </xf>
    <xf numFmtId="49" fontId="24" fillId="0" borderId="1" xfId="0" quotePrefix="1" applyNumberFormat="1" applyFont="1" applyBorder="1" applyAlignment="1" applyProtection="1">
      <alignment vertical="center"/>
      <protection locked="0"/>
    </xf>
    <xf numFmtId="165" fontId="24" fillId="0" borderId="1" xfId="1" applyNumberFormat="1" applyFont="1" applyBorder="1" applyAlignment="1" applyProtection="1">
      <alignment horizontal="center" vertical="center"/>
      <protection locked="0"/>
    </xf>
    <xf numFmtId="9" fontId="24" fillId="0" borderId="1" xfId="2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4" fontId="24" fillId="0" borderId="1" xfId="0" applyNumberFormat="1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hidden="1"/>
    </xf>
    <xf numFmtId="172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7" fillId="0" borderId="1" xfId="8" applyNumberFormat="1" applyFont="1" applyBorder="1" applyAlignment="1" applyProtection="1">
      <alignment horizontal="center" vertical="center"/>
      <protection hidden="1"/>
    </xf>
    <xf numFmtId="10" fontId="24" fillId="0" borderId="1" xfId="2" applyNumberFormat="1" applyFont="1" applyBorder="1" applyAlignment="1" applyProtection="1">
      <alignment vertical="center"/>
      <protection hidden="1"/>
    </xf>
    <xf numFmtId="165" fontId="24" fillId="0" borderId="1" xfId="1" applyNumberFormat="1" applyFont="1" applyFill="1" applyBorder="1" applyAlignment="1" applyProtection="1">
      <alignment horizontal="center" vertical="center"/>
      <protection locked="0"/>
    </xf>
    <xf numFmtId="14" fontId="24" fillId="0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hidden="1"/>
    </xf>
    <xf numFmtId="164" fontId="24" fillId="0" borderId="1" xfId="0" applyNumberFormat="1" applyFont="1" applyBorder="1" applyAlignment="1" applyProtection="1">
      <alignment horizontal="center" vertical="center"/>
      <protection hidden="1"/>
    </xf>
    <xf numFmtId="168" fontId="27" fillId="0" borderId="1" xfId="8" applyNumberFormat="1" applyFont="1" applyBorder="1" applyAlignment="1" applyProtection="1">
      <alignment horizontal="center" vertical="center"/>
      <protection hidden="1"/>
    </xf>
    <xf numFmtId="41" fontId="27" fillId="0" borderId="1" xfId="8" applyFont="1" applyBorder="1" applyAlignment="1" applyProtection="1">
      <alignment horizontal="left" vertical="center"/>
      <protection hidden="1"/>
    </xf>
    <xf numFmtId="9" fontId="24" fillId="0" borderId="1" xfId="2" applyFont="1" applyBorder="1" applyAlignment="1" applyProtection="1">
      <alignment horizontal="center" vertical="center"/>
      <protection hidden="1"/>
    </xf>
    <xf numFmtId="14" fontId="23" fillId="0" borderId="1" xfId="0" applyNumberFormat="1" applyFont="1" applyBorder="1" applyAlignment="1" applyProtection="1">
      <alignment vertical="center"/>
      <protection hidden="1"/>
    </xf>
    <xf numFmtId="165" fontId="24" fillId="0" borderId="1" xfId="0" applyNumberFormat="1" applyFont="1" applyBorder="1" applyAlignment="1" applyProtection="1">
      <alignment vertical="center"/>
      <protection hidden="1"/>
    </xf>
    <xf numFmtId="164" fontId="24" fillId="4" borderId="1" xfId="1" applyFont="1" applyFill="1" applyBorder="1" applyAlignment="1" applyProtection="1">
      <alignment vertical="center"/>
      <protection hidden="1"/>
    </xf>
    <xf numFmtId="0" fontId="24" fillId="0" borderId="1" xfId="0" applyFont="1" applyBorder="1" applyAlignment="1" applyProtection="1">
      <alignment vertical="center"/>
      <protection hidden="1"/>
    </xf>
    <xf numFmtId="164" fontId="24" fillId="0" borderId="1" xfId="1" applyFont="1" applyFill="1" applyBorder="1" applyAlignment="1" applyProtection="1">
      <alignment vertical="center"/>
      <protection hidden="1"/>
    </xf>
    <xf numFmtId="0" fontId="53" fillId="0" borderId="1" xfId="0" applyFont="1" applyBorder="1"/>
    <xf numFmtId="0" fontId="24" fillId="0" borderId="1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 vertical="center"/>
    </xf>
    <xf numFmtId="165" fontId="24" fillId="2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6" fillId="22" borderId="1" xfId="0" applyFont="1" applyFill="1" applyBorder="1" applyAlignment="1" applyProtection="1">
      <alignment horizontal="center" vertical="center" wrapText="1"/>
      <protection hidden="1"/>
    </xf>
    <xf numFmtId="0" fontId="56" fillId="0" borderId="11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56" fillId="0" borderId="14" xfId="0" applyFont="1" applyBorder="1" applyAlignment="1">
      <alignment horizontal="center"/>
    </xf>
    <xf numFmtId="0" fontId="56" fillId="0" borderId="15" xfId="0" applyFont="1" applyBorder="1" applyAlignment="1">
      <alignment horizontal="center"/>
    </xf>
    <xf numFmtId="0" fontId="56" fillId="0" borderId="16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17" fontId="21" fillId="0" borderId="0" xfId="0" applyNumberFormat="1" applyFont="1" applyAlignment="1">
      <alignment horizontal="center" vertical="center"/>
    </xf>
    <xf numFmtId="166" fontId="24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15" borderId="0" xfId="0" applyFont="1" applyFill="1" applyAlignment="1">
      <alignment horizontal="center" vertical="center" wrapText="1"/>
    </xf>
    <xf numFmtId="0" fontId="26" fillId="12" borderId="0" xfId="0" applyFont="1" applyFill="1" applyAlignment="1">
      <alignment horizontal="center" vertical="center" wrapText="1"/>
    </xf>
    <xf numFmtId="0" fontId="26" fillId="17" borderId="0" xfId="0" applyFont="1" applyFill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11" borderId="6" xfId="19" applyFont="1" applyFill="1" applyBorder="1" applyAlignment="1">
      <alignment horizontal="center" vertical="center" wrapText="1"/>
    </xf>
    <xf numFmtId="0" fontId="2" fillId="11" borderId="8" xfId="19" applyFont="1" applyFill="1" applyBorder="1" applyAlignment="1">
      <alignment horizontal="center" vertical="center" wrapText="1"/>
    </xf>
    <xf numFmtId="0" fontId="2" fillId="11" borderId="7" xfId="19" applyFont="1" applyFill="1" applyBorder="1" applyAlignment="1">
      <alignment horizontal="center" vertical="center" wrapText="1"/>
    </xf>
    <xf numFmtId="0" fontId="2" fillId="0" borderId="6" xfId="19" applyFont="1" applyBorder="1" applyAlignment="1">
      <alignment horizontal="center" vertical="center" wrapText="1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</cellXfs>
  <cellStyles count="23">
    <cellStyle name="Millares" xfId="1" builtinId="3"/>
    <cellStyle name="Millares [0]" xfId="8" builtinId="6"/>
    <cellStyle name="Millares [0] 2" xfId="18" xr:uid="{E252E08B-2215-431C-8559-0D1CF01C6E98}"/>
    <cellStyle name="Millares 2" xfId="3" xr:uid="{00000000-0005-0000-0000-000003000000}"/>
    <cellStyle name="Millares 3" xfId="7" xr:uid="{00000000-0005-0000-0000-000004000000}"/>
    <cellStyle name="Millares 4" xfId="13" xr:uid="{4C7DCFD7-4FDE-4C86-9DFA-09C216FE6A15}"/>
    <cellStyle name="Millares 5" xfId="15" xr:uid="{C54EBEB2-2E87-4398-867C-374672B7EF19}"/>
    <cellStyle name="Moneda" xfId="22" builtinId="4"/>
    <cellStyle name="Normal" xfId="0" builtinId="0"/>
    <cellStyle name="Normal 2" xfId="4" xr:uid="{00000000-0005-0000-0000-000006000000}"/>
    <cellStyle name="Normal 2 2" xfId="11" xr:uid="{55D9982F-5E4F-428A-BFAC-39A319A9390E}"/>
    <cellStyle name="Normal 3" xfId="9" xr:uid="{00000000-0005-0000-0000-000007000000}"/>
    <cellStyle name="Normal 4" xfId="10" xr:uid="{00000000-0005-0000-0000-000008000000}"/>
    <cellStyle name="Normal 5" xfId="17" xr:uid="{2584A0D0-2D7D-4DA4-93B7-B7841D958437}"/>
    <cellStyle name="Normal 6" xfId="19" xr:uid="{7EB23E82-79A4-4398-8B14-92B7137A86FB}"/>
    <cellStyle name="Porcentaje" xfId="2" builtinId="5"/>
    <cellStyle name="Porcentaje 2" xfId="5" xr:uid="{00000000-0005-0000-0000-00000A000000}"/>
    <cellStyle name="Porcentaje 2 2" xfId="21" xr:uid="{6EE4E046-9EB6-4C58-8673-66519C6A798F}"/>
    <cellStyle name="Porcentaje 3" xfId="6" xr:uid="{00000000-0005-0000-0000-00000B000000}"/>
    <cellStyle name="Porcentaje 4" xfId="12" xr:uid="{37D22561-3005-433C-8BFD-2057F90E078E}"/>
    <cellStyle name="Porcentaje 4 2" xfId="16" xr:uid="{872389EF-15C7-4DBF-8E96-784CD3E8BAB1}"/>
    <cellStyle name="Porcentaje 5" xfId="14" xr:uid="{246450D3-3739-42AA-BDA9-24132021660D}"/>
    <cellStyle name="Porcentaje 6" xfId="20" xr:uid="{5CC32494-EDC8-420C-B258-77B9119BD43B}"/>
  </cellStyles>
  <dxfs count="7">
    <dxf>
      <font>
        <color auto="1"/>
      </font>
      <numFmt numFmtId="3" formatCode="#,##0"/>
      <fill>
        <patternFill patternType="none">
          <bgColor auto="1"/>
        </patternFill>
      </fill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color auto="1"/>
      </font>
      <numFmt numFmtId="3" formatCode="#,##0"/>
      <fill>
        <patternFill patternType="none">
          <bgColor auto="1"/>
        </patternFill>
      </fill>
    </dxf>
    <dxf>
      <font>
        <color rgb="FFC00000"/>
      </font>
      <fill>
        <patternFill>
          <bgColor theme="6" tint="0.79998168889431442"/>
        </patternFill>
      </fill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colors>
    <mruColors>
      <color rgb="FFEBF7FF"/>
      <color rgb="FF235087"/>
      <color rgb="FF990099"/>
      <color rgb="FF66CCFF"/>
      <color rgb="FFCCCCFF"/>
      <color rgb="FFFDF3C7"/>
      <color rgb="FFACC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 sz="2400" b="1"/>
              <a:t>PROVISION CONTABLE</a:t>
            </a:r>
            <a:r>
              <a:rPr lang="es-CO" sz="2400" b="1" baseline="0"/>
              <a:t> IV TRIMESTRE 2023</a:t>
            </a:r>
            <a:endParaRPr lang="es-CO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Principal!$F$4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Principal!$E$5:$E$9</c:f>
              <c:strCache>
                <c:ptCount val="5"/>
                <c:pt idx="0">
                  <c:v>Cuentas de orden</c:v>
                </c:pt>
                <c:pt idx="1">
                  <c:v>No Se Registra Por el Tipo de Accion</c:v>
                </c:pt>
                <c:pt idx="2">
                  <c:v>Provisión contable</c:v>
                </c:pt>
                <c:pt idx="3">
                  <c:v>Cuentas de Orden por Demandante</c:v>
                </c:pt>
                <c:pt idx="4">
                  <c:v>No se registra</c:v>
                </c:pt>
              </c:strCache>
            </c:strRef>
          </c:cat>
          <c:val>
            <c:numRef>
              <c:f>Principal!$F$5:$F$9</c:f>
              <c:numCache>
                <c:formatCode>General</c:formatCode>
                <c:ptCount val="5"/>
                <c:pt idx="0">
                  <c:v>248</c:v>
                </c:pt>
                <c:pt idx="1">
                  <c:v>0</c:v>
                </c:pt>
                <c:pt idx="2">
                  <c:v>59</c:v>
                </c:pt>
                <c:pt idx="3">
                  <c:v>0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1-477E-8D2E-2EBA6ACE3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2533631"/>
        <c:axId val="864121679"/>
      </c:barChart>
      <c:lineChart>
        <c:grouping val="standard"/>
        <c:varyColors val="0"/>
        <c:ser>
          <c:idx val="1"/>
          <c:order val="1"/>
          <c:tx>
            <c:strRef>
              <c:f>Principal!$G$4</c:f>
              <c:strCache>
                <c:ptCount val="1"/>
                <c:pt idx="0">
                  <c:v> VALOR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Principal!$E$5:$E$9</c:f>
              <c:strCache>
                <c:ptCount val="5"/>
                <c:pt idx="0">
                  <c:v>Cuentas de orden</c:v>
                </c:pt>
                <c:pt idx="1">
                  <c:v>No Se Registra Por el Tipo de Accion</c:v>
                </c:pt>
                <c:pt idx="2">
                  <c:v>Provisión contable</c:v>
                </c:pt>
                <c:pt idx="3">
                  <c:v>Cuentas de Orden por Demandante</c:v>
                </c:pt>
                <c:pt idx="4">
                  <c:v>No se registra</c:v>
                </c:pt>
              </c:strCache>
            </c:strRef>
          </c:cat>
          <c:val>
            <c:numRef>
              <c:f>Principal!$G$5:$G$9</c:f>
              <c:numCache>
                <c:formatCode>_("$"* #,##0.00_);_("$"* \(#,##0.00\);_("$"* "-"??_);_(@_)</c:formatCode>
                <c:ptCount val="5"/>
                <c:pt idx="0">
                  <c:v>99634869053</c:v>
                </c:pt>
                <c:pt idx="1">
                  <c:v>0</c:v>
                </c:pt>
                <c:pt idx="2">
                  <c:v>35170239610</c:v>
                </c:pt>
                <c:pt idx="3">
                  <c:v>0</c:v>
                </c:pt>
                <c:pt idx="4">
                  <c:v>4681031531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1-477E-8D2E-2EBA6ACE3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42815"/>
        <c:axId val="624362431"/>
      </c:lineChart>
      <c:catAx>
        <c:axId val="155253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4121679"/>
        <c:crosses val="autoZero"/>
        <c:auto val="1"/>
        <c:lblAlgn val="ctr"/>
        <c:lblOffset val="100"/>
        <c:noMultiLvlLbl val="0"/>
      </c:catAx>
      <c:valAx>
        <c:axId val="8641216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2533631"/>
        <c:crosses val="autoZero"/>
        <c:crossBetween val="between"/>
      </c:valAx>
      <c:valAx>
        <c:axId val="624362431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6342815"/>
        <c:crosses val="max"/>
        <c:crossBetween val="between"/>
      </c:valAx>
      <c:catAx>
        <c:axId val="806342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4362431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8575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2</xdr:row>
      <xdr:rowOff>190500</xdr:rowOff>
    </xdr:from>
    <xdr:to>
      <xdr:col>7</xdr:col>
      <xdr:colOff>828675</xdr:colOff>
      <xdr:row>10</xdr:row>
      <xdr:rowOff>571499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5CA15B-2E19-169F-0FA5-CBFBE2F8C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1905001</xdr:colOff>
      <xdr:row>10</xdr:row>
      <xdr:rowOff>1006928</xdr:rowOff>
    </xdr:from>
    <xdr:to>
      <xdr:col>6</xdr:col>
      <xdr:colOff>489631</xdr:colOff>
      <xdr:row>12</xdr:row>
      <xdr:rowOff>223066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FFEF9C-6AE3-6D43-6542-FE760B4E5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1" y="6095999"/>
          <a:ext cx="3347130" cy="133885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6</xdr:col>
      <xdr:colOff>828675</xdr:colOff>
      <xdr:row>3</xdr:row>
      <xdr:rowOff>142875</xdr:rowOff>
    </xdr:to>
    <xdr:pic>
      <xdr:nvPicPr>
        <xdr:cNvPr id="2" name="Gráfico 1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5F8E9-3445-465E-860C-E452485B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372600" y="66675"/>
          <a:ext cx="619125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1</xdr:row>
      <xdr:rowOff>142875</xdr:rowOff>
    </xdr:from>
    <xdr:to>
      <xdr:col>6</xdr:col>
      <xdr:colOff>619125</xdr:colOff>
      <xdr:row>8</xdr:row>
      <xdr:rowOff>114300</xdr:rowOff>
    </xdr:to>
    <xdr:pic>
      <xdr:nvPicPr>
        <xdr:cNvPr id="2" name="Gráfico 1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842FD1-B30C-4DF8-B606-EA3289ACE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695950" y="304800"/>
          <a:ext cx="619125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is Andres Olaya Olaya" id="{7FB82BF1-ED5E-40C9-9D53-643D0F652BDE}" userId="Luis Andres Olaya Olaya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3" dT="2024-01-25T14:32:27.46" personId="{7FB82BF1-ED5E-40C9-9D53-643D0F652BDE}" id="{9B6298DE-C0A3-4F72-B9C7-F9FE25DF4604}">
    <text>Código único del
Proceso BASE EKOGUI</text>
  </threadedComment>
  <threadedComment ref="B13" dT="2024-01-25T14:32:15.06" personId="{7FB82BF1-ED5E-40C9-9D53-643D0F652BDE}" id="{45DCF290-ECDE-42F2-AF95-611FAD563D3B}">
    <text>Valor Económico
Inicial base EKOGUI</text>
  </threadedComment>
  <threadedComment ref="D13" dT="2024-01-25T14:32:56.33" personId="{7FB82BF1-ED5E-40C9-9D53-643D0F652BDE}" id="{9991B783-D6E7-473B-A57B-805750781986}">
    <text>¿Genera erogación
económica? BASE EKOGUI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7"/>
  <sheetViews>
    <sheetView showGridLines="0" tabSelected="1" topLeftCell="A3" zoomScale="70" zoomScaleNormal="70" workbookViewId="0">
      <selection activeCell="I10" sqref="I10"/>
    </sheetView>
  </sheetViews>
  <sheetFormatPr baseColWidth="10" defaultColWidth="11.42578125" defaultRowHeight="48.75" customHeight="1" x14ac:dyDescent="0.2"/>
  <cols>
    <col min="1" max="4" width="11.42578125" style="53"/>
    <col min="5" max="5" width="39.7109375" style="53" customWidth="1"/>
    <col min="6" max="6" width="31.5703125" style="53" customWidth="1"/>
    <col min="7" max="7" width="30" style="196" bestFit="1" customWidth="1"/>
    <col min="8" max="8" width="27.85546875" style="53" bestFit="1" customWidth="1"/>
    <col min="9" max="9" width="26.5703125" style="53" bestFit="1" customWidth="1"/>
    <col min="10" max="16384" width="11.42578125" style="53"/>
  </cols>
  <sheetData>
    <row r="1" spans="1:13" ht="27" customHeight="1" x14ac:dyDescent="0.4">
      <c r="A1" s="237" t="s">
        <v>2204</v>
      </c>
      <c r="B1" s="238"/>
      <c r="C1" s="238"/>
      <c r="D1" s="238"/>
      <c r="E1" s="238"/>
      <c r="F1" s="238"/>
      <c r="G1" s="238"/>
      <c r="H1" s="238"/>
      <c r="I1" s="238"/>
      <c r="J1" s="239"/>
    </row>
    <row r="2" spans="1:13" ht="25.9" customHeight="1" thickBot="1" x14ac:dyDescent="0.45">
      <c r="A2" s="240" t="s">
        <v>2203</v>
      </c>
      <c r="B2" s="241"/>
      <c r="C2" s="241"/>
      <c r="D2" s="241"/>
      <c r="E2" s="241"/>
      <c r="F2" s="241"/>
      <c r="G2" s="241"/>
      <c r="H2" s="241"/>
      <c r="I2" s="241"/>
      <c r="J2" s="242"/>
    </row>
    <row r="3" spans="1:13" ht="78.599999999999994" customHeight="1" x14ac:dyDescent="0.4"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13" ht="35.450000000000003" customHeight="1" x14ac:dyDescent="0.25">
      <c r="E4" s="192" t="s">
        <v>2196</v>
      </c>
      <c r="F4" s="192" t="s">
        <v>2197</v>
      </c>
      <c r="G4" s="197" t="s">
        <v>2198</v>
      </c>
    </row>
    <row r="5" spans="1:13" ht="23.25" customHeight="1" x14ac:dyDescent="0.2">
      <c r="E5" s="194" t="s">
        <v>2202</v>
      </c>
      <c r="F5" s="194">
        <f>+COUNTIF('Masiva Judiciales'!S13:S396,"Cuentas de orden")</f>
        <v>248</v>
      </c>
      <c r="G5" s="199">
        <f>+SUMIF('Masiva Judiciales'!$S$13:$S$396,"Cuentas de orden",'Masiva Judiciales'!$U$13:$U$396)</f>
        <v>99634869053</v>
      </c>
    </row>
    <row r="6" spans="1:13" ht="48.75" customHeight="1" x14ac:dyDescent="0.2">
      <c r="E6" s="195" t="s">
        <v>2195</v>
      </c>
      <c r="F6" s="194">
        <f>+COUNTIF('Masiva Judiciales'!S13:S396,"No Se Registra Por el Tipo de Accion")</f>
        <v>0</v>
      </c>
      <c r="G6" s="199">
        <f>+SUMIF('Masiva Judiciales'!$S$13:$S$396,"No Se Registra Por el Tipo de Accion",'Masiva Judiciales'!$U$13:$U$396)</f>
        <v>0</v>
      </c>
    </row>
    <row r="7" spans="1:13" ht="42" customHeight="1" x14ac:dyDescent="0.2">
      <c r="E7" s="195" t="s">
        <v>2199</v>
      </c>
      <c r="F7" s="194">
        <f>+COUNTIF('Masiva Judiciales'!S13:S396,"Provisión contable")</f>
        <v>59</v>
      </c>
      <c r="G7" s="199">
        <f>+SUMIF('Masiva Judiciales'!$S$13:$S$396,"Provisión contable",'Masiva Judiciales'!$U$13:$U$396)</f>
        <v>35170239610</v>
      </c>
      <c r="H7" s="196"/>
      <c r="I7" s="202"/>
    </row>
    <row r="8" spans="1:13" ht="34.5" customHeight="1" x14ac:dyDescent="0.2">
      <c r="E8" s="194" t="s">
        <v>2194</v>
      </c>
      <c r="F8" s="194">
        <f>+COUNTIF('Masiva Judiciales'!S13:S396,"Cuentas de Orden por Demandante")</f>
        <v>0</v>
      </c>
      <c r="G8" s="199">
        <f>+SUMIF('Masiva Judiciales'!$S$13:$S$396,"Cuentas de Orden por Demandante",'Masiva Judiciales'!$U$13:$U$396)</f>
        <v>0</v>
      </c>
    </row>
    <row r="9" spans="1:13" ht="34.5" customHeight="1" x14ac:dyDescent="0.2">
      <c r="E9" s="194" t="s">
        <v>2200</v>
      </c>
      <c r="F9" s="194">
        <f>+COUNTIF('Masiva Judiciales'!S13:S396,"No se registra")</f>
        <v>43</v>
      </c>
      <c r="G9" s="201">
        <f>+SUMIF('Masiva Judiciales'!$S$13:$S$396,"No se registra",'Masiva Judiciales'!$U$13:$U$396)</f>
        <v>4681031531</v>
      </c>
    </row>
    <row r="10" spans="1:13" ht="51.6" customHeight="1" x14ac:dyDescent="0.25">
      <c r="E10" s="193" t="s">
        <v>2201</v>
      </c>
      <c r="F10" s="193">
        <f>SUM(F5:F9)</f>
        <v>350</v>
      </c>
      <c r="G10" s="200">
        <f>SUM(G5:G9)</f>
        <v>139486140194</v>
      </c>
      <c r="I10" s="196"/>
    </row>
    <row r="11" spans="1:13" s="88" customFormat="1" ht="84" customHeight="1" x14ac:dyDescent="0.25">
      <c r="G11" s="198"/>
    </row>
    <row r="12" spans="1:13" s="88" customFormat="1" ht="84" customHeight="1" x14ac:dyDescent="0.25">
      <c r="G12" s="198"/>
      <c r="I12" s="204"/>
    </row>
    <row r="13" spans="1:13" s="88" customFormat="1" ht="48.75" customHeight="1" x14ac:dyDescent="0.25">
      <c r="G13" s="198"/>
    </row>
    <row r="14" spans="1:13" s="88" customFormat="1" ht="48.75" customHeight="1" x14ac:dyDescent="0.25">
      <c r="G14" s="198"/>
    </row>
    <row r="15" spans="1:13" s="88" customFormat="1" ht="48.75" customHeight="1" x14ac:dyDescent="0.25">
      <c r="G15" s="198"/>
    </row>
    <row r="16" spans="1:13" s="88" customFormat="1" ht="48.75" customHeight="1" x14ac:dyDescent="0.25">
      <c r="G16" s="198"/>
    </row>
    <row r="17" spans="7:7" s="88" customFormat="1" ht="48.75" customHeight="1" x14ac:dyDescent="0.25">
      <c r="G17" s="198"/>
    </row>
  </sheetData>
  <mergeCells count="2">
    <mergeCell ref="A1:J1"/>
    <mergeCell ref="A2:J2"/>
  </mergeCells>
  <conditionalFormatting sqref="E6">
    <cfRule type="expression" dxfId="6" priority="2">
      <formula>#REF!&gt;0</formula>
    </cfRule>
  </conditionalFormatting>
  <conditionalFormatting sqref="E7">
    <cfRule type="expression" dxfId="5" priority="1">
      <formula>#REF!&gt;0</formula>
    </cfRule>
  </conditionalFormatting>
  <pageMargins left="0.7" right="0.7" top="0.75" bottom="0.75" header="0.3" footer="0.3"/>
  <pageSetup scale="82" orientation="landscape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M399"/>
  <sheetViews>
    <sheetView showGridLines="0" topLeftCell="A5" zoomScale="80" zoomScaleNormal="80" workbookViewId="0">
      <pane ySplit="9" topLeftCell="A390" activePane="bottomLeft" state="frozen"/>
      <selection activeCell="C35" sqref="C35"/>
      <selection pane="bottomLeft" activeCell="A239" sqref="A239"/>
    </sheetView>
  </sheetViews>
  <sheetFormatPr baseColWidth="10" defaultColWidth="11.42578125" defaultRowHeight="12.75" x14ac:dyDescent="0.25"/>
  <cols>
    <col min="1" max="1" width="51.7109375" style="79" customWidth="1"/>
    <col min="2" max="2" width="25.140625" style="68" customWidth="1"/>
    <col min="3" max="3" width="26.42578125" style="69" customWidth="1"/>
    <col min="4" max="4" width="14.5703125" style="69" customWidth="1"/>
    <col min="5" max="5" width="27.140625" style="70" customWidth="1"/>
    <col min="6" max="6" width="29.42578125" style="70" customWidth="1"/>
    <col min="7" max="7" width="30.7109375" style="70" customWidth="1"/>
    <col min="8" max="8" width="27.5703125" style="70" customWidth="1"/>
    <col min="9" max="9" width="19.85546875" style="70" customWidth="1"/>
    <col min="10" max="10" width="12.85546875" style="74" bestFit="1" customWidth="1"/>
    <col min="11" max="11" width="15.85546875" style="82" customWidth="1"/>
    <col min="12" max="12" width="18.28515625" style="144" customWidth="1"/>
    <col min="13" max="13" width="18.140625" style="80" customWidth="1"/>
    <col min="14" max="14" width="68.85546875" style="73" customWidth="1"/>
    <col min="15" max="15" width="9.85546875" style="127" customWidth="1"/>
    <col min="16" max="16" width="21" style="72" customWidth="1"/>
    <col min="17" max="17" width="21" style="90" customWidth="1"/>
    <col min="18" max="18" width="28.140625" style="72" customWidth="1"/>
    <col min="19" max="19" width="43.7109375" style="80" customWidth="1"/>
    <col min="20" max="20" width="27.140625" style="80" customWidth="1"/>
    <col min="21" max="21" width="27.5703125" style="80" customWidth="1"/>
    <col min="22" max="22" width="25.140625" style="80" customWidth="1"/>
    <col min="23" max="23" width="101.7109375" style="165" bestFit="1" customWidth="1"/>
    <col min="24" max="24" width="11.42578125" style="80" hidden="1" customWidth="1"/>
    <col min="25" max="27" width="12" style="80" hidden="1" customWidth="1"/>
    <col min="28" max="28" width="17.28515625" style="82" hidden="1" customWidth="1"/>
    <col min="29" max="29" width="17.7109375" style="80" hidden="1" customWidth="1"/>
    <col min="30" max="30" width="15.140625" style="80" hidden="1" customWidth="1"/>
    <col min="31" max="31" width="9.7109375" style="80" hidden="1" customWidth="1"/>
    <col min="32" max="32" width="11.85546875" style="80" hidden="1" customWidth="1"/>
    <col min="33" max="33" width="9.7109375" style="80" hidden="1" customWidth="1"/>
    <col min="34" max="34" width="14.42578125" style="82" hidden="1" customWidth="1"/>
    <col min="35" max="35" width="16.140625" style="82" hidden="1" customWidth="1"/>
    <col min="36" max="37" width="11.42578125" style="82" hidden="1" customWidth="1"/>
    <col min="38" max="38" width="20.42578125" style="82" customWidth="1"/>
    <col min="39" max="39" width="29" style="73" customWidth="1"/>
    <col min="40" max="16384" width="11.42578125" style="73"/>
  </cols>
  <sheetData>
    <row r="1" spans="1:39" ht="15.75" x14ac:dyDescent="0.25">
      <c r="A1" s="243" t="s">
        <v>2152</v>
      </c>
      <c r="B1" s="243"/>
      <c r="C1" s="243"/>
      <c r="D1" s="243"/>
      <c r="E1" s="243"/>
    </row>
    <row r="2" spans="1:39" ht="14.25" x14ac:dyDescent="0.25">
      <c r="A2" s="244" t="e">
        <f>+Principal!#REF!</f>
        <v>#REF!</v>
      </c>
      <c r="B2" s="244"/>
      <c r="C2" s="244"/>
      <c r="D2" s="244"/>
      <c r="E2" s="244"/>
    </row>
    <row r="4" spans="1:39" x14ac:dyDescent="0.25">
      <c r="Q4" s="72"/>
    </row>
    <row r="5" spans="1:39" ht="25.5" customHeight="1" x14ac:dyDescent="0.25">
      <c r="A5" s="54" t="s">
        <v>2091</v>
      </c>
      <c r="B5" s="55" t="s">
        <v>1523</v>
      </c>
      <c r="C5" s="56"/>
      <c r="D5" s="249" t="s">
        <v>2090</v>
      </c>
      <c r="E5" s="249"/>
      <c r="F5" s="71" t="s">
        <v>2115</v>
      </c>
      <c r="H5" s="247" t="s">
        <v>1527</v>
      </c>
      <c r="I5" s="248"/>
      <c r="J5" s="109">
        <v>45291</v>
      </c>
      <c r="K5" s="159"/>
      <c r="L5" s="187" t="str">
        <f>CONCATENATE(MONTH(J5),"-",YEAR(J5))</f>
        <v>12-2023</v>
      </c>
      <c r="M5" s="145"/>
      <c r="N5" s="143"/>
      <c r="O5" s="188" t="e">
        <f>VLOOKUP($L$5,TES!$A$4:$G$254,5,0)</f>
        <v>#N/A</v>
      </c>
      <c r="P5" s="189">
        <f>+TES!$J$2</f>
        <v>0.1038</v>
      </c>
      <c r="Q5" s="72"/>
      <c r="V5" s="82"/>
      <c r="AB5" s="80"/>
      <c r="AG5" s="82"/>
    </row>
    <row r="6" spans="1:39" s="85" customFormat="1" ht="33.75" x14ac:dyDescent="0.25">
      <c r="A6" s="112" t="s">
        <v>1585</v>
      </c>
      <c r="B6" s="107">
        <v>0.25</v>
      </c>
      <c r="C6" s="83"/>
      <c r="D6" s="245" t="s">
        <v>0</v>
      </c>
      <c r="E6" s="245"/>
      <c r="F6" s="108">
        <v>92</v>
      </c>
      <c r="G6" s="84"/>
      <c r="H6" s="246" t="s">
        <v>2076</v>
      </c>
      <c r="I6" s="246"/>
      <c r="J6" s="158">
        <f>IFERROR(VLOOKUP(L5,INFLACION_TOTAL!$F$2:$G$246,2,INFLACION_TOTAL!$F$1),INFLACION_TOTAL!$G$246)</f>
        <v>9.4917948717948744E-2</v>
      </c>
      <c r="K6" s="159"/>
      <c r="L6" s="145"/>
      <c r="M6" s="145"/>
      <c r="N6" s="143"/>
      <c r="O6" s="188" t="e">
        <f>VLOOKUP($L$5,TES!$A$4:$G$254,6,0)</f>
        <v>#N/A</v>
      </c>
      <c r="P6" s="190">
        <f>+TES!$K$2</f>
        <v>0.1031</v>
      </c>
      <c r="S6" s="149"/>
      <c r="T6" s="149"/>
      <c r="U6" s="149"/>
      <c r="V6" s="166"/>
      <c r="W6" s="166"/>
      <c r="X6" s="148"/>
      <c r="Y6" s="148"/>
      <c r="Z6" s="148"/>
      <c r="AA6" s="148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</row>
    <row r="7" spans="1:39" s="85" customFormat="1" ht="33.75" x14ac:dyDescent="0.25">
      <c r="A7" s="112" t="s">
        <v>2161</v>
      </c>
      <c r="B7" s="107">
        <v>0.25</v>
      </c>
      <c r="C7" s="83"/>
      <c r="D7" s="245" t="s">
        <v>2</v>
      </c>
      <c r="E7" s="245"/>
      <c r="F7" s="108">
        <v>65</v>
      </c>
      <c r="G7" s="84"/>
      <c r="H7" s="251"/>
      <c r="I7" s="251"/>
      <c r="J7" s="251"/>
      <c r="K7" s="145"/>
      <c r="L7" s="145"/>
      <c r="M7" s="145"/>
      <c r="N7" s="143"/>
      <c r="O7" s="188" t="e">
        <f>VLOOKUP($L$5,TES!$A$4:$G$254,7,0)</f>
        <v>#N/A</v>
      </c>
      <c r="P7" s="190">
        <f>+TES!$L$2</f>
        <v>0.1074</v>
      </c>
      <c r="S7" s="149"/>
      <c r="T7" s="149"/>
      <c r="U7" s="149"/>
      <c r="V7" s="166"/>
      <c r="W7" s="166"/>
      <c r="X7" s="148"/>
      <c r="Y7" s="148"/>
      <c r="Z7" s="148"/>
      <c r="AA7" s="148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</row>
    <row r="8" spans="1:39" s="85" customFormat="1" ht="22.5" x14ac:dyDescent="0.25">
      <c r="A8" s="112" t="s">
        <v>2156</v>
      </c>
      <c r="B8" s="107">
        <v>0.25</v>
      </c>
      <c r="C8" s="83"/>
      <c r="D8" s="245" t="s">
        <v>1</v>
      </c>
      <c r="E8" s="245"/>
      <c r="F8" s="108">
        <v>35</v>
      </c>
      <c r="G8" s="84"/>
      <c r="I8" s="84"/>
      <c r="J8" s="61"/>
      <c r="K8" s="145"/>
      <c r="L8" s="145"/>
      <c r="M8" s="145"/>
      <c r="N8" s="143"/>
      <c r="O8" s="161"/>
      <c r="P8" s="75"/>
      <c r="S8" s="149"/>
      <c r="T8" s="149"/>
      <c r="U8" s="149"/>
      <c r="V8" s="166"/>
      <c r="W8" s="166"/>
      <c r="X8" s="148"/>
      <c r="Y8" s="148"/>
      <c r="Z8" s="148"/>
      <c r="AA8" s="148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</row>
    <row r="9" spans="1:39" s="85" customFormat="1" ht="22.5" x14ac:dyDescent="0.25">
      <c r="A9" s="112" t="s">
        <v>2162</v>
      </c>
      <c r="B9" s="107">
        <v>0.25</v>
      </c>
      <c r="C9" s="83"/>
      <c r="D9" s="245" t="s">
        <v>5</v>
      </c>
      <c r="E9" s="245"/>
      <c r="F9" s="108">
        <v>8</v>
      </c>
      <c r="G9" s="84"/>
      <c r="H9" s="250"/>
      <c r="I9" s="250"/>
      <c r="J9" s="250"/>
      <c r="K9" s="151"/>
      <c r="L9" s="146"/>
      <c r="M9" s="149"/>
      <c r="O9" s="161"/>
      <c r="P9" s="75"/>
      <c r="S9" s="149"/>
      <c r="T9" s="149"/>
      <c r="U9" s="149"/>
      <c r="V9" s="166"/>
      <c r="W9" s="166"/>
      <c r="X9" s="148"/>
      <c r="Y9" s="148"/>
      <c r="Z9" s="148"/>
      <c r="AA9" s="148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</row>
    <row r="10" spans="1:39" s="76" customFormat="1" x14ac:dyDescent="0.25">
      <c r="A10" s="60"/>
      <c r="B10" s="61"/>
      <c r="C10" s="58"/>
      <c r="D10" s="58"/>
      <c r="E10" s="59"/>
      <c r="F10" s="77"/>
      <c r="G10" s="78"/>
      <c r="H10" s="59"/>
      <c r="I10" s="59"/>
      <c r="J10" s="89"/>
      <c r="K10" s="150"/>
      <c r="L10" s="146"/>
      <c r="M10" s="151"/>
      <c r="O10" s="162"/>
      <c r="P10" s="75"/>
      <c r="Q10" s="75"/>
      <c r="R10" s="75"/>
      <c r="S10" s="152"/>
      <c r="T10" s="152"/>
      <c r="U10" s="152"/>
      <c r="V10" s="152"/>
      <c r="W10" s="149"/>
      <c r="X10" s="148"/>
      <c r="Y10" s="148"/>
      <c r="Z10" s="148"/>
      <c r="AA10" s="148"/>
      <c r="AB10" s="150"/>
      <c r="AC10" s="151"/>
      <c r="AD10" s="151"/>
      <c r="AE10" s="151"/>
      <c r="AF10" s="151"/>
      <c r="AG10" s="151"/>
      <c r="AH10" s="152"/>
      <c r="AI10" s="152"/>
      <c r="AJ10" s="152"/>
      <c r="AK10" s="152"/>
      <c r="AL10" s="152"/>
    </row>
    <row r="11" spans="1:39" x14ac:dyDescent="0.25">
      <c r="B11" s="62"/>
      <c r="C11" s="63"/>
      <c r="D11" s="63"/>
      <c r="E11" s="73"/>
      <c r="F11" s="73"/>
      <c r="G11" s="73"/>
      <c r="H11" s="113"/>
      <c r="I11" s="73"/>
      <c r="J11" s="72"/>
      <c r="Q11" s="72"/>
    </row>
    <row r="12" spans="1:39" s="94" customFormat="1" ht="15" customHeight="1" x14ac:dyDescent="0.25">
      <c r="A12" s="91"/>
      <c r="B12" s="92"/>
      <c r="C12" s="93"/>
      <c r="D12" s="93"/>
      <c r="J12" s="95"/>
      <c r="K12" s="154"/>
      <c r="L12" s="144"/>
      <c r="M12" s="155"/>
      <c r="O12" s="163"/>
      <c r="P12" s="95"/>
      <c r="Q12" s="95"/>
      <c r="R12" s="95"/>
      <c r="S12" s="80">
        <f>+J6</f>
        <v>9.4917948717948744E-2</v>
      </c>
      <c r="T12" s="80"/>
      <c r="U12" s="80"/>
      <c r="V12" s="80"/>
      <c r="W12" s="167"/>
      <c r="X12" s="153">
        <f>+B6</f>
        <v>0.25</v>
      </c>
      <c r="Y12" s="153">
        <f>+B7</f>
        <v>0.25</v>
      </c>
      <c r="Z12" s="153">
        <f>+B8</f>
        <v>0.25</v>
      </c>
      <c r="AA12" s="153">
        <f>+B9</f>
        <v>0.25</v>
      </c>
      <c r="AB12" s="154"/>
      <c r="AC12" s="155"/>
      <c r="AD12" s="155"/>
      <c r="AE12" s="155"/>
      <c r="AF12" s="155"/>
      <c r="AG12" s="155"/>
      <c r="AH12" s="154"/>
      <c r="AI12" s="154"/>
      <c r="AJ12" s="82"/>
      <c r="AK12" s="82"/>
      <c r="AL12" s="82"/>
      <c r="AM12" s="73"/>
    </row>
    <row r="13" spans="1:39" s="233" customFormat="1" ht="64.5" customHeight="1" x14ac:dyDescent="0.25">
      <c r="A13" s="64" t="s">
        <v>2081</v>
      </c>
      <c r="B13" s="65" t="s">
        <v>2086</v>
      </c>
      <c r="C13" s="66" t="s">
        <v>2085</v>
      </c>
      <c r="D13" s="97" t="s">
        <v>2067</v>
      </c>
      <c r="E13" s="67" t="s">
        <v>2077</v>
      </c>
      <c r="F13" s="67" t="s">
        <v>2078</v>
      </c>
      <c r="G13" s="67" t="s">
        <v>2079</v>
      </c>
      <c r="H13" s="67" t="s">
        <v>2080</v>
      </c>
      <c r="I13" s="67" t="s">
        <v>2082</v>
      </c>
      <c r="J13" s="67" t="s">
        <v>2083</v>
      </c>
      <c r="K13" s="160" t="s">
        <v>4</v>
      </c>
      <c r="L13" s="147" t="s">
        <v>7</v>
      </c>
      <c r="M13" s="160" t="s">
        <v>2084</v>
      </c>
      <c r="N13" s="67" t="s">
        <v>2070</v>
      </c>
      <c r="O13" s="164" t="s">
        <v>2088</v>
      </c>
      <c r="P13" s="67" t="s">
        <v>2068</v>
      </c>
      <c r="Q13" s="96" t="s">
        <v>2087</v>
      </c>
      <c r="R13" s="96" t="s">
        <v>2069</v>
      </c>
      <c r="S13" s="168" t="s">
        <v>1528</v>
      </c>
      <c r="T13" s="169" t="s">
        <v>2171</v>
      </c>
      <c r="U13" s="168" t="s">
        <v>2170</v>
      </c>
      <c r="V13" s="236" t="s">
        <v>2172</v>
      </c>
      <c r="W13" s="160" t="s">
        <v>2089</v>
      </c>
      <c r="X13" s="156" t="s">
        <v>1519</v>
      </c>
      <c r="Y13" s="156" t="s">
        <v>1520</v>
      </c>
      <c r="Z13" s="156" t="s">
        <v>1521</v>
      </c>
      <c r="AA13" s="156" t="s">
        <v>1522</v>
      </c>
      <c r="AB13" s="156" t="s">
        <v>3</v>
      </c>
      <c r="AC13" s="156" t="s">
        <v>6</v>
      </c>
      <c r="AD13" s="156" t="s">
        <v>1526</v>
      </c>
      <c r="AE13" s="157" t="s">
        <v>2177</v>
      </c>
      <c r="AF13" s="156" t="s">
        <v>2178</v>
      </c>
      <c r="AG13" s="157" t="s">
        <v>2179</v>
      </c>
      <c r="AH13" s="156" t="s">
        <v>2180</v>
      </c>
      <c r="AI13" s="157" t="s">
        <v>2181</v>
      </c>
      <c r="AJ13" s="156" t="s">
        <v>2187</v>
      </c>
      <c r="AK13" s="232"/>
      <c r="AL13" s="205" t="s">
        <v>2189</v>
      </c>
      <c r="AM13" s="206" t="s">
        <v>2190</v>
      </c>
    </row>
    <row r="14" spans="1:39" ht="15.75" hidden="1" x14ac:dyDescent="0.25">
      <c r="A14" s="207" t="s">
        <v>2205</v>
      </c>
      <c r="B14" s="208">
        <v>0</v>
      </c>
      <c r="C14" s="209">
        <v>1</v>
      </c>
      <c r="D14" s="209" t="s">
        <v>1583</v>
      </c>
      <c r="E14" s="210" t="s">
        <v>1</v>
      </c>
      <c r="F14" s="210" t="s">
        <v>1</v>
      </c>
      <c r="G14" s="210" t="s">
        <v>0</v>
      </c>
      <c r="H14" s="210" t="s">
        <v>1</v>
      </c>
      <c r="I14" s="211">
        <v>39611</v>
      </c>
      <c r="J14" s="212">
        <v>17</v>
      </c>
      <c r="K14" s="213" t="str">
        <f t="shared" ref="K14:K77" si="0">IFERROR(IF(AB14&gt;0.5,"ALTA",IF(AND(AB14&gt;0.25,AB14&lt;=0.5),"MEDIA",IF(AND(AB14&gt;=0.1,AB14&lt;=0.25),"BAJA",IF(AND(AB14&lt;0.1),"REMOTA")))),"")</f>
        <v>MEDIA</v>
      </c>
      <c r="L14" s="214">
        <f t="shared" ref="L14:L77" si="1">+(AC14-$J$5)/365</f>
        <v>1.4383561643835616</v>
      </c>
      <c r="M14" s="215">
        <f t="shared" ref="M14:M77" si="2">ROUND(IFERROR(B14*C14*AE14/AG14,""),0)</f>
        <v>0</v>
      </c>
      <c r="N14" s="210" t="s">
        <v>1555</v>
      </c>
      <c r="O14" s="216">
        <f>_xlfn.IFNA(IF(L14&lt;0," ",IF(L14&lt;3,$O$5,IF(L14&lt;7,$O$6,IF(L14&lt;30,$O$7,0)))),IF(L14&lt;3,$P$5,IF(L14&lt;7,$P$6,IF(L14&lt;30,$P$7,$P$6))))</f>
        <v>0.1038</v>
      </c>
      <c r="P14" s="217" t="s">
        <v>1584</v>
      </c>
      <c r="Q14" s="218"/>
      <c r="R14" s="217"/>
      <c r="S14" s="219" t="str">
        <f t="shared" ref="S14:S77" si="3">IF(A14="","",IF(P14="SI","Provisión contable",(IFERROR(IF(L14&lt;0,"Revise duración",IF(AB14&gt;50%,"Provisión contable",IF(AB14&lt;=10%,"No se registra","Cuentas de orden"))),""))))</f>
        <v>Cuentas de orden</v>
      </c>
      <c r="T14" s="220">
        <f>ROUND(IFERROR(M14*((1+$S$12)^L14)/((1+O14)^L14),""),0)</f>
        <v>0</v>
      </c>
      <c r="U14" s="220">
        <f>+ROUND(IF(D14="NO",0,(IF(AJ14=1,0,IF(P14="SI",R14*AE14/AI14,T14)))),0)</f>
        <v>0</v>
      </c>
      <c r="V14" s="221">
        <f>+ROUND(IF(D14="NO",0,(IF(AJ14=1,0,IF(P14="SI",R14*AE14/AI14,IF(S14="Provisión contable",T14,0))))),0)</f>
        <v>0</v>
      </c>
      <c r="W14" s="222" t="str">
        <f t="shared" ref="W14:W77" si="4">IF(D14="NO","El proceso no genera erogación",IF(AJ14=1,"La erogación del proceso con esta acción o medio de control se deriva de una obligación previa",IF(P14="SI","Ya tiene fallo desfavorable, clasifíquelo como Provisión contable","")))</f>
        <v>La erogación del proceso con esta acción o medio de control se deriva de una obligación previa</v>
      </c>
      <c r="X14" s="219">
        <f t="shared" ref="X14:X45" si="5">VLOOKUP(E14,$D$5:$F$9,3,0)</f>
        <v>35</v>
      </c>
      <c r="Y14" s="219">
        <f t="shared" ref="Y14:Y45" si="6">VLOOKUP(F14,$D$5:$F$9,3,0)</f>
        <v>35</v>
      </c>
      <c r="Z14" s="219">
        <f t="shared" ref="Z14:Z45" si="7">VLOOKUP(G14,$D$5:$F$9,3,0)</f>
        <v>92</v>
      </c>
      <c r="AA14" s="219">
        <f t="shared" ref="AA14:AA45" si="8">VLOOKUP(H14,$D$5:$F$9,3,0)</f>
        <v>35</v>
      </c>
      <c r="AB14" s="223">
        <f>+SUMPRODUCT(X14:AA14,$X$12:$AA$12)/100</f>
        <v>0.49249999999999999</v>
      </c>
      <c r="AC14" s="224">
        <f t="shared" ref="AC14:AC77" si="9">+I14+365*J14</f>
        <v>45816</v>
      </c>
      <c r="AD14" s="225" t="str">
        <f>+$L$5</f>
        <v>12-2023</v>
      </c>
      <c r="AE14" s="226">
        <f>IFERROR(VLOOKUP(AD14,IPC!$E$2:$F$1745,2,0),IPC!$H$1)</f>
        <v>196.40440950939998</v>
      </c>
      <c r="AF14" s="227" t="str">
        <f t="shared" ref="AF14:AF77" si="10">(MONTH(I14)&amp;"-"&amp;YEAR(I14))</f>
        <v>6-2008</v>
      </c>
      <c r="AG14" s="228">
        <f>IFERROR(VLOOKUP(AF14,IPC!$E$2:$F$1745,2,0),IPC!$H$1)</f>
        <v>98.47</v>
      </c>
      <c r="AH14" s="227" t="str">
        <f t="shared" ref="AH14:AH45" si="11">(MONTH(Q14)&amp;"-"&amp;YEAR(Q14))</f>
        <v>1-1900</v>
      </c>
      <c r="AI14" s="228">
        <f>IFERROR(VLOOKUP(AH14,IPC!$E$2:$F$1745,2,0),IPC!$H$1)</f>
        <v>196.40440950939998</v>
      </c>
      <c r="AJ14" s="227">
        <f>VLOOKUP(N14,T!$AD$1:$AE$50,2,0)</f>
        <v>1</v>
      </c>
      <c r="AK14" s="227">
        <f>IF(AJ14=1,0,"ok")</f>
        <v>0</v>
      </c>
      <c r="AL14" s="229" t="s">
        <v>2191</v>
      </c>
      <c r="AM14" s="229">
        <v>107383</v>
      </c>
    </row>
    <row r="15" spans="1:39" ht="14.25" hidden="1" customHeight="1" x14ac:dyDescent="0.25">
      <c r="A15" s="207" t="s">
        <v>2206</v>
      </c>
      <c r="B15" s="208">
        <v>0</v>
      </c>
      <c r="C15" s="209">
        <v>1</v>
      </c>
      <c r="D15" s="209" t="s">
        <v>1583</v>
      </c>
      <c r="E15" s="210" t="s">
        <v>5</v>
      </c>
      <c r="F15" s="210" t="s">
        <v>1</v>
      </c>
      <c r="G15" s="210" t="s">
        <v>0</v>
      </c>
      <c r="H15" s="210" t="s">
        <v>1</v>
      </c>
      <c r="I15" s="211">
        <v>39658</v>
      </c>
      <c r="J15" s="212">
        <v>17</v>
      </c>
      <c r="K15" s="213" t="str">
        <f t="shared" si="0"/>
        <v>MEDIA</v>
      </c>
      <c r="L15" s="214">
        <f t="shared" si="1"/>
        <v>1.5671232876712329</v>
      </c>
      <c r="M15" s="215">
        <f t="shared" si="2"/>
        <v>0</v>
      </c>
      <c r="N15" s="210" t="s">
        <v>1555</v>
      </c>
      <c r="O15" s="216">
        <f t="shared" ref="O15:O78" si="12">_xlfn.IFNA(IF(L15&lt;0," ",IF(L15&lt;3,$O$5,IF(L15&lt;7,$O$6,IF(L15&lt;30,$O$7,0)))),IF(L15&lt;3,$P$5,IF(L15&lt;7,$P$6,IF(L15&lt;30,$P$7,$P$6))))</f>
        <v>0.1038</v>
      </c>
      <c r="P15" s="217" t="s">
        <v>1584</v>
      </c>
      <c r="Q15" s="218"/>
      <c r="R15" s="217"/>
      <c r="S15" s="219" t="str">
        <f t="shared" si="3"/>
        <v>Cuentas de orden</v>
      </c>
      <c r="T15" s="220">
        <f t="shared" ref="T15:T78" si="13">ROUND(IFERROR(M15*((1+$S$12)^L15)/((1+O15)^L15),""),0)</f>
        <v>0</v>
      </c>
      <c r="U15" s="220">
        <f t="shared" ref="U15:U78" si="14">+ROUND(IF(D15="NO",0,(IF(AJ15=1,0,IF(P15="SI",R15*AE15/AI15,T15)))),0)</f>
        <v>0</v>
      </c>
      <c r="V15" s="221">
        <f t="shared" ref="V15:V78" si="15">+ROUND(IF(D15="NO",0,(IF(AJ15=1,0,IF(P15="SI",R15*AE15/AI15,IF(S15="Provisión contable",T15,0))))),0)</f>
        <v>0</v>
      </c>
      <c r="W15" s="222" t="str">
        <f t="shared" si="4"/>
        <v>La erogación del proceso con esta acción o medio de control se deriva de una obligación previa</v>
      </c>
      <c r="X15" s="219">
        <f t="shared" si="5"/>
        <v>8</v>
      </c>
      <c r="Y15" s="219">
        <f t="shared" si="6"/>
        <v>35</v>
      </c>
      <c r="Z15" s="219">
        <f t="shared" si="7"/>
        <v>92</v>
      </c>
      <c r="AA15" s="219">
        <f t="shared" si="8"/>
        <v>35</v>
      </c>
      <c r="AB15" s="223">
        <f>+SUMPRODUCT(X15:AA15,$X$12:$AA$12)/100</f>
        <v>0.42499999999999999</v>
      </c>
      <c r="AC15" s="224">
        <f t="shared" si="9"/>
        <v>45863</v>
      </c>
      <c r="AD15" s="225" t="str">
        <f t="shared" ref="AD15:AD78" si="16">+$L$5</f>
        <v>12-2023</v>
      </c>
      <c r="AE15" s="226">
        <f>IFERROR(VLOOKUP(AD15,IPC!$E$2:$F$1745,2,0),IPC!$H$1)</f>
        <v>196.40440950939998</v>
      </c>
      <c r="AF15" s="227" t="str">
        <f t="shared" si="10"/>
        <v>7-2008</v>
      </c>
      <c r="AG15" s="228">
        <f>IFERROR(VLOOKUP(AF15,IPC!$E$2:$F$1745,2,0),IPC!$H$1)</f>
        <v>98.94</v>
      </c>
      <c r="AH15" s="227" t="str">
        <f t="shared" si="11"/>
        <v>1-1900</v>
      </c>
      <c r="AI15" s="228">
        <f>IFERROR(VLOOKUP(AH15,IPC!$E$2:$F$1745,2,0),IPC!$H$1)</f>
        <v>196.40440950939998</v>
      </c>
      <c r="AJ15" s="227">
        <f>VLOOKUP(N15,T!$AD$1:$AE$50,2,0)</f>
        <v>1</v>
      </c>
      <c r="AK15" s="227">
        <f t="shared" ref="AK15:AK78" si="17">IF(AJ15=1,0,"ok")</f>
        <v>0</v>
      </c>
      <c r="AL15" s="229" t="s">
        <v>2191</v>
      </c>
      <c r="AM15" s="229">
        <v>107605</v>
      </c>
    </row>
    <row r="16" spans="1:39" ht="15.75" x14ac:dyDescent="0.25">
      <c r="A16" s="207" t="s">
        <v>2207</v>
      </c>
      <c r="B16" s="208">
        <v>849194000</v>
      </c>
      <c r="C16" s="209">
        <v>1</v>
      </c>
      <c r="D16" s="209" t="s">
        <v>1583</v>
      </c>
      <c r="E16" s="210" t="s">
        <v>2</v>
      </c>
      <c r="F16" s="210" t="s">
        <v>2</v>
      </c>
      <c r="G16" s="210" t="s">
        <v>2</v>
      </c>
      <c r="H16" s="210" t="s">
        <v>2</v>
      </c>
      <c r="I16" s="211">
        <v>39147</v>
      </c>
      <c r="J16" s="212">
        <v>18</v>
      </c>
      <c r="K16" s="213" t="str">
        <f t="shared" si="0"/>
        <v>ALTA</v>
      </c>
      <c r="L16" s="214">
        <f t="shared" si="1"/>
        <v>1.167123287671233</v>
      </c>
      <c r="M16" s="215">
        <f t="shared" si="2"/>
        <v>1839477734</v>
      </c>
      <c r="N16" s="210" t="s">
        <v>1727</v>
      </c>
      <c r="O16" s="216">
        <f t="shared" si="12"/>
        <v>0.1038</v>
      </c>
      <c r="P16" s="217" t="s">
        <v>1584</v>
      </c>
      <c r="Q16" s="218"/>
      <c r="R16" s="217"/>
      <c r="S16" s="219" t="str">
        <f t="shared" si="3"/>
        <v>Provisión contable</v>
      </c>
      <c r="T16" s="220">
        <f t="shared" si="13"/>
        <v>1822213736</v>
      </c>
      <c r="U16" s="220">
        <f t="shared" si="14"/>
        <v>1822213736</v>
      </c>
      <c r="V16" s="221">
        <f t="shared" si="15"/>
        <v>1822213736</v>
      </c>
      <c r="W16" s="222" t="str">
        <f t="shared" si="4"/>
        <v/>
      </c>
      <c r="X16" s="219">
        <f t="shared" si="5"/>
        <v>65</v>
      </c>
      <c r="Y16" s="219">
        <f t="shared" si="6"/>
        <v>65</v>
      </c>
      <c r="Z16" s="219">
        <f t="shared" si="7"/>
        <v>65</v>
      </c>
      <c r="AA16" s="219">
        <f t="shared" si="8"/>
        <v>65</v>
      </c>
      <c r="AB16" s="223">
        <f t="shared" ref="AB16:AB30" si="18">+SUMPRODUCT(X16:AA16,$X$12:$AA$12)/100</f>
        <v>0.65</v>
      </c>
      <c r="AC16" s="224">
        <f t="shared" si="9"/>
        <v>45717</v>
      </c>
      <c r="AD16" s="225" t="str">
        <f t="shared" si="16"/>
        <v>12-2023</v>
      </c>
      <c r="AE16" s="226">
        <f>IFERROR(VLOOKUP(AD16,IPC!$E$2:$F$1745,2,0),IPC!$H$1)</f>
        <v>196.40440950939998</v>
      </c>
      <c r="AF16" s="227" t="str">
        <f t="shared" si="10"/>
        <v>3-2007</v>
      </c>
      <c r="AG16" s="228">
        <f>IFERROR(VLOOKUP(AF16,IPC!$E$2:$F$1745,2,0),IPC!$H$1)</f>
        <v>90.67</v>
      </c>
      <c r="AH16" s="227" t="str">
        <f t="shared" si="11"/>
        <v>1-1900</v>
      </c>
      <c r="AI16" s="228">
        <f>IFERROR(VLOOKUP(AH16,IPC!$E$2:$F$1745,2,0),IPC!$H$1)</f>
        <v>196.40440950939998</v>
      </c>
      <c r="AJ16" s="227">
        <f>VLOOKUP(N16,T!$AD$1:$AE$50,2,0)</f>
        <v>0</v>
      </c>
      <c r="AK16" s="227" t="str">
        <f t="shared" si="17"/>
        <v>ok</v>
      </c>
      <c r="AL16" s="229" t="s">
        <v>2191</v>
      </c>
      <c r="AM16" s="229">
        <v>110903</v>
      </c>
    </row>
    <row r="17" spans="1:39" ht="15.75" x14ac:dyDescent="0.25">
      <c r="A17" s="207" t="s">
        <v>2208</v>
      </c>
      <c r="B17" s="208">
        <v>325874767</v>
      </c>
      <c r="C17" s="209">
        <v>1</v>
      </c>
      <c r="D17" s="209" t="s">
        <v>1583</v>
      </c>
      <c r="E17" s="210" t="s">
        <v>0</v>
      </c>
      <c r="F17" s="210" t="s">
        <v>0</v>
      </c>
      <c r="G17" s="210" t="s">
        <v>0</v>
      </c>
      <c r="H17" s="210" t="s">
        <v>0</v>
      </c>
      <c r="I17" s="211">
        <v>40143</v>
      </c>
      <c r="J17" s="212">
        <v>16</v>
      </c>
      <c r="K17" s="213" t="str">
        <f t="shared" si="0"/>
        <v>ALTA</v>
      </c>
      <c r="L17" s="214">
        <f t="shared" si="1"/>
        <v>1.8958904109589041</v>
      </c>
      <c r="M17" s="215">
        <f t="shared" si="2"/>
        <v>627975286</v>
      </c>
      <c r="N17" s="210" t="s">
        <v>1727</v>
      </c>
      <c r="O17" s="216">
        <f t="shared" si="12"/>
        <v>0.1038</v>
      </c>
      <c r="P17" s="217" t="s">
        <v>1583</v>
      </c>
      <c r="Q17" s="218">
        <v>41229</v>
      </c>
      <c r="R17" s="217">
        <v>0</v>
      </c>
      <c r="S17" s="219" t="str">
        <f t="shared" si="3"/>
        <v>Provisión contable</v>
      </c>
      <c r="T17" s="220">
        <f t="shared" si="13"/>
        <v>618429538</v>
      </c>
      <c r="U17" s="220">
        <f t="shared" si="14"/>
        <v>0</v>
      </c>
      <c r="V17" s="221">
        <f t="shared" si="15"/>
        <v>0</v>
      </c>
      <c r="W17" s="222" t="str">
        <f t="shared" si="4"/>
        <v>Ya tiene fallo desfavorable, clasifíquelo como Provisión contable</v>
      </c>
      <c r="X17" s="219">
        <f t="shared" si="5"/>
        <v>92</v>
      </c>
      <c r="Y17" s="219">
        <f t="shared" si="6"/>
        <v>92</v>
      </c>
      <c r="Z17" s="219">
        <f t="shared" si="7"/>
        <v>92</v>
      </c>
      <c r="AA17" s="219">
        <f t="shared" si="8"/>
        <v>92</v>
      </c>
      <c r="AB17" s="223">
        <f t="shared" si="18"/>
        <v>0.92</v>
      </c>
      <c r="AC17" s="224">
        <f t="shared" si="9"/>
        <v>45983</v>
      </c>
      <c r="AD17" s="225" t="str">
        <f t="shared" si="16"/>
        <v>12-2023</v>
      </c>
      <c r="AE17" s="226">
        <f>IFERROR(VLOOKUP(AD17,IPC!$E$2:$F$1745,2,0),IPC!$H$1)</f>
        <v>196.40440950939998</v>
      </c>
      <c r="AF17" s="227" t="str">
        <f t="shared" si="10"/>
        <v>11-2009</v>
      </c>
      <c r="AG17" s="228">
        <f>IFERROR(VLOOKUP(AF17,IPC!$E$2:$F$1745,2,0),IPC!$H$1)</f>
        <v>101.92</v>
      </c>
      <c r="AH17" s="227" t="str">
        <f t="shared" si="11"/>
        <v>11-2012</v>
      </c>
      <c r="AI17" s="228">
        <f>IFERROR(VLOOKUP(AH17,IPC!$E$2:$F$1745,2,0),IPC!$H$1)</f>
        <v>111.72</v>
      </c>
      <c r="AJ17" s="227">
        <f>VLOOKUP(N17,T!$AD$1:$AE$50,2,0)</f>
        <v>0</v>
      </c>
      <c r="AK17" s="227" t="str">
        <f t="shared" si="17"/>
        <v>ok</v>
      </c>
      <c r="AL17" s="229" t="s">
        <v>2191</v>
      </c>
      <c r="AM17" s="229">
        <v>142685</v>
      </c>
    </row>
    <row r="18" spans="1:39" ht="15.75" x14ac:dyDescent="0.25">
      <c r="A18" s="207" t="s">
        <v>2209</v>
      </c>
      <c r="B18" s="208">
        <v>600000000</v>
      </c>
      <c r="C18" s="209">
        <v>1</v>
      </c>
      <c r="D18" s="209" t="s">
        <v>1583</v>
      </c>
      <c r="E18" s="210" t="s">
        <v>5</v>
      </c>
      <c r="F18" s="210" t="s">
        <v>5</v>
      </c>
      <c r="G18" s="210" t="s">
        <v>5</v>
      </c>
      <c r="H18" s="210" t="s">
        <v>5</v>
      </c>
      <c r="I18" s="211">
        <v>39562</v>
      </c>
      <c r="J18" s="212">
        <v>17</v>
      </c>
      <c r="K18" s="213" t="str">
        <f t="shared" si="0"/>
        <v>REMOTA</v>
      </c>
      <c r="L18" s="214">
        <f t="shared" si="1"/>
        <v>1.3041095890410959</v>
      </c>
      <c r="M18" s="215">
        <f t="shared" si="2"/>
        <v>1218389637</v>
      </c>
      <c r="N18" s="210" t="s">
        <v>1725</v>
      </c>
      <c r="O18" s="216">
        <f t="shared" si="12"/>
        <v>0.1038</v>
      </c>
      <c r="P18" s="217" t="s">
        <v>1583</v>
      </c>
      <c r="Q18" s="218">
        <v>40990</v>
      </c>
      <c r="R18" s="217">
        <v>0</v>
      </c>
      <c r="S18" s="219" t="str">
        <f t="shared" si="3"/>
        <v>Provisión contable</v>
      </c>
      <c r="T18" s="220">
        <f t="shared" si="13"/>
        <v>1205619650</v>
      </c>
      <c r="U18" s="220">
        <f t="shared" si="14"/>
        <v>0</v>
      </c>
      <c r="V18" s="221">
        <f t="shared" si="15"/>
        <v>0</v>
      </c>
      <c r="W18" s="222" t="str">
        <f t="shared" si="4"/>
        <v>Ya tiene fallo desfavorable, clasifíquelo como Provisión contable</v>
      </c>
      <c r="X18" s="219">
        <f t="shared" si="5"/>
        <v>8</v>
      </c>
      <c r="Y18" s="219">
        <f t="shared" si="6"/>
        <v>8</v>
      </c>
      <c r="Z18" s="219">
        <f t="shared" si="7"/>
        <v>8</v>
      </c>
      <c r="AA18" s="219">
        <f t="shared" si="8"/>
        <v>8</v>
      </c>
      <c r="AB18" s="223">
        <f t="shared" si="18"/>
        <v>0.08</v>
      </c>
      <c r="AC18" s="224">
        <f t="shared" si="9"/>
        <v>45767</v>
      </c>
      <c r="AD18" s="225" t="str">
        <f t="shared" si="16"/>
        <v>12-2023</v>
      </c>
      <c r="AE18" s="226">
        <f>IFERROR(VLOOKUP(AD18,IPC!$E$2:$F$1745,2,0),IPC!$H$1)</f>
        <v>196.40440950939998</v>
      </c>
      <c r="AF18" s="227" t="str">
        <f t="shared" si="10"/>
        <v>4-2008</v>
      </c>
      <c r="AG18" s="228">
        <f>IFERROR(VLOOKUP(AF18,IPC!$E$2:$F$1745,2,0),IPC!$H$1)</f>
        <v>96.72</v>
      </c>
      <c r="AH18" s="227" t="str">
        <f t="shared" si="11"/>
        <v>3-2012</v>
      </c>
      <c r="AI18" s="228">
        <f>IFERROR(VLOOKUP(AH18,IPC!$E$2:$F$1745,2,0),IPC!$H$1)</f>
        <v>110.76</v>
      </c>
      <c r="AJ18" s="227">
        <f>VLOOKUP(N18,T!$AD$1:$AE$50,2,0)</f>
        <v>0</v>
      </c>
      <c r="AK18" s="227" t="str">
        <f t="shared" si="17"/>
        <v>ok</v>
      </c>
      <c r="AL18" s="229" t="s">
        <v>2191</v>
      </c>
      <c r="AM18" s="229">
        <v>142702</v>
      </c>
    </row>
    <row r="19" spans="1:39" ht="15.75" hidden="1" x14ac:dyDescent="0.25">
      <c r="A19" s="207" t="s">
        <v>2210</v>
      </c>
      <c r="B19" s="208">
        <v>0</v>
      </c>
      <c r="C19" s="209">
        <v>1</v>
      </c>
      <c r="D19" s="209" t="s">
        <v>1583</v>
      </c>
      <c r="E19" s="210" t="s">
        <v>1</v>
      </c>
      <c r="F19" s="210" t="s">
        <v>5</v>
      </c>
      <c r="G19" s="210" t="s">
        <v>1</v>
      </c>
      <c r="H19" s="210" t="s">
        <v>5</v>
      </c>
      <c r="I19" s="211">
        <v>39798</v>
      </c>
      <c r="J19" s="212">
        <v>17</v>
      </c>
      <c r="K19" s="213" t="str">
        <f t="shared" si="0"/>
        <v>BAJA</v>
      </c>
      <c r="L19" s="214">
        <f t="shared" si="1"/>
        <v>1.9506849315068493</v>
      </c>
      <c r="M19" s="215">
        <f t="shared" si="2"/>
        <v>0</v>
      </c>
      <c r="N19" s="210" t="s">
        <v>1725</v>
      </c>
      <c r="O19" s="216">
        <f t="shared" si="12"/>
        <v>0.1038</v>
      </c>
      <c r="P19" s="217" t="s">
        <v>1584</v>
      </c>
      <c r="Q19" s="218"/>
      <c r="R19" s="217"/>
      <c r="S19" s="219" t="str">
        <f t="shared" si="3"/>
        <v>Cuentas de orden</v>
      </c>
      <c r="T19" s="220">
        <f t="shared" si="13"/>
        <v>0</v>
      </c>
      <c r="U19" s="220">
        <f t="shared" si="14"/>
        <v>0</v>
      </c>
      <c r="V19" s="221">
        <f t="shared" si="15"/>
        <v>0</v>
      </c>
      <c r="W19" s="222" t="str">
        <f t="shared" si="4"/>
        <v/>
      </c>
      <c r="X19" s="219">
        <f t="shared" si="5"/>
        <v>35</v>
      </c>
      <c r="Y19" s="219">
        <f t="shared" si="6"/>
        <v>8</v>
      </c>
      <c r="Z19" s="219">
        <f t="shared" si="7"/>
        <v>35</v>
      </c>
      <c r="AA19" s="219">
        <f t="shared" si="8"/>
        <v>8</v>
      </c>
      <c r="AB19" s="223">
        <f t="shared" si="18"/>
        <v>0.215</v>
      </c>
      <c r="AC19" s="224">
        <f t="shared" si="9"/>
        <v>46003</v>
      </c>
      <c r="AD19" s="225" t="str">
        <f t="shared" si="16"/>
        <v>12-2023</v>
      </c>
      <c r="AE19" s="226">
        <f>IFERROR(VLOOKUP(AD19,IPC!$E$2:$F$1745,2,0),IPC!$H$1)</f>
        <v>196.40440950939998</v>
      </c>
      <c r="AF19" s="227" t="str">
        <f t="shared" si="10"/>
        <v>12-2008</v>
      </c>
      <c r="AG19" s="228">
        <f>IFERROR(VLOOKUP(AF19,IPC!$E$2:$F$1745,2,0),IPC!$H$1)</f>
        <v>100</v>
      </c>
      <c r="AH19" s="227" t="str">
        <f t="shared" si="11"/>
        <v>1-1900</v>
      </c>
      <c r="AI19" s="228">
        <f>IFERROR(VLOOKUP(AH19,IPC!$E$2:$F$1745,2,0),IPC!$H$1)</f>
        <v>196.40440950939998</v>
      </c>
      <c r="AJ19" s="227">
        <f>VLOOKUP(N19,T!$AD$1:$AE$50,2,0)</f>
        <v>0</v>
      </c>
      <c r="AK19" s="227" t="str">
        <f t="shared" si="17"/>
        <v>ok</v>
      </c>
      <c r="AL19" s="229" t="s">
        <v>2191</v>
      </c>
      <c r="AM19" s="229">
        <v>142743</v>
      </c>
    </row>
    <row r="20" spans="1:39" ht="15.75" hidden="1" x14ac:dyDescent="0.25">
      <c r="A20" s="207" t="s">
        <v>2211</v>
      </c>
      <c r="B20" s="208">
        <v>0</v>
      </c>
      <c r="C20" s="209">
        <v>1</v>
      </c>
      <c r="D20" s="209" t="s">
        <v>1583</v>
      </c>
      <c r="E20" s="235"/>
      <c r="F20" s="235"/>
      <c r="G20" s="235"/>
      <c r="H20" s="235"/>
      <c r="I20" s="211">
        <v>39629</v>
      </c>
      <c r="J20" s="212">
        <v>17</v>
      </c>
      <c r="K20" s="213" t="str">
        <f t="shared" si="0"/>
        <v/>
      </c>
      <c r="L20" s="214">
        <f t="shared" si="1"/>
        <v>1.4876712328767123</v>
      </c>
      <c r="M20" s="215">
        <f t="shared" si="2"/>
        <v>0</v>
      </c>
      <c r="N20" s="210" t="s">
        <v>1725</v>
      </c>
      <c r="O20" s="216">
        <f t="shared" si="12"/>
        <v>0.1038</v>
      </c>
      <c r="P20" s="217" t="s">
        <v>1584</v>
      </c>
      <c r="Q20" s="218"/>
      <c r="R20" s="217"/>
      <c r="S20" s="219" t="str">
        <f t="shared" si="3"/>
        <v/>
      </c>
      <c r="T20" s="220">
        <f t="shared" si="13"/>
        <v>0</v>
      </c>
      <c r="U20" s="220">
        <f t="shared" si="14"/>
        <v>0</v>
      </c>
      <c r="V20" s="221">
        <f t="shared" si="15"/>
        <v>0</v>
      </c>
      <c r="W20" s="222" t="str">
        <f t="shared" si="4"/>
        <v/>
      </c>
      <c r="X20" s="219" t="e">
        <f t="shared" si="5"/>
        <v>#N/A</v>
      </c>
      <c r="Y20" s="219" t="e">
        <f t="shared" si="6"/>
        <v>#N/A</v>
      </c>
      <c r="Z20" s="219" t="e">
        <f t="shared" si="7"/>
        <v>#N/A</v>
      </c>
      <c r="AA20" s="219" t="e">
        <f t="shared" si="8"/>
        <v>#N/A</v>
      </c>
      <c r="AB20" s="223" t="e">
        <f t="shared" si="18"/>
        <v>#N/A</v>
      </c>
      <c r="AC20" s="224">
        <f t="shared" si="9"/>
        <v>45834</v>
      </c>
      <c r="AD20" s="225" t="str">
        <f t="shared" si="16"/>
        <v>12-2023</v>
      </c>
      <c r="AE20" s="226">
        <f>IFERROR(VLOOKUP(AD20,IPC!$E$2:$F$1745,2,0),IPC!$H$1)</f>
        <v>196.40440950939998</v>
      </c>
      <c r="AF20" s="227" t="str">
        <f t="shared" si="10"/>
        <v>6-2008</v>
      </c>
      <c r="AG20" s="228">
        <f>IFERROR(VLOOKUP(AF20,IPC!$E$2:$F$1745,2,0),IPC!$H$1)</f>
        <v>98.47</v>
      </c>
      <c r="AH20" s="227" t="str">
        <f t="shared" si="11"/>
        <v>1-1900</v>
      </c>
      <c r="AI20" s="228">
        <f>IFERROR(VLOOKUP(AH20,IPC!$E$2:$F$1745,2,0),IPC!$H$1)</f>
        <v>196.40440950939998</v>
      </c>
      <c r="AJ20" s="227">
        <f>VLOOKUP(N20,T!$AD$1:$AE$50,2,0)</f>
        <v>0</v>
      </c>
      <c r="AK20" s="227" t="str">
        <f t="shared" si="17"/>
        <v>ok</v>
      </c>
      <c r="AL20" s="229" t="s">
        <v>2191</v>
      </c>
      <c r="AM20" s="229">
        <v>142744</v>
      </c>
    </row>
    <row r="21" spans="1:39" ht="15.75" hidden="1" x14ac:dyDescent="0.25">
      <c r="A21" s="207" t="s">
        <v>2212</v>
      </c>
      <c r="B21" s="208">
        <v>0</v>
      </c>
      <c r="C21" s="209">
        <v>1</v>
      </c>
      <c r="D21" s="209" t="s">
        <v>1583</v>
      </c>
      <c r="E21" s="235"/>
      <c r="F21" s="235"/>
      <c r="G21" s="235"/>
      <c r="H21" s="235"/>
      <c r="I21" s="211">
        <v>39969</v>
      </c>
      <c r="J21" s="212">
        <v>16</v>
      </c>
      <c r="K21" s="213" t="str">
        <f t="shared" si="0"/>
        <v/>
      </c>
      <c r="L21" s="214">
        <f t="shared" si="1"/>
        <v>1.4191780821917808</v>
      </c>
      <c r="M21" s="215">
        <f t="shared" si="2"/>
        <v>0</v>
      </c>
      <c r="N21" s="210" t="s">
        <v>1725</v>
      </c>
      <c r="O21" s="216">
        <f t="shared" si="12"/>
        <v>0.1038</v>
      </c>
      <c r="P21" s="217" t="s">
        <v>1584</v>
      </c>
      <c r="Q21" s="218"/>
      <c r="R21" s="217"/>
      <c r="S21" s="219" t="str">
        <f t="shared" si="3"/>
        <v/>
      </c>
      <c r="T21" s="220">
        <f t="shared" si="13"/>
        <v>0</v>
      </c>
      <c r="U21" s="220">
        <f t="shared" si="14"/>
        <v>0</v>
      </c>
      <c r="V21" s="221">
        <f t="shared" si="15"/>
        <v>0</v>
      </c>
      <c r="W21" s="222" t="str">
        <f t="shared" si="4"/>
        <v/>
      </c>
      <c r="X21" s="219" t="e">
        <f t="shared" si="5"/>
        <v>#N/A</v>
      </c>
      <c r="Y21" s="219" t="e">
        <f t="shared" si="6"/>
        <v>#N/A</v>
      </c>
      <c r="Z21" s="219" t="e">
        <f t="shared" si="7"/>
        <v>#N/A</v>
      </c>
      <c r="AA21" s="219" t="e">
        <f t="shared" si="8"/>
        <v>#N/A</v>
      </c>
      <c r="AB21" s="223" t="e">
        <f t="shared" si="18"/>
        <v>#N/A</v>
      </c>
      <c r="AC21" s="224">
        <f t="shared" si="9"/>
        <v>45809</v>
      </c>
      <c r="AD21" s="225" t="str">
        <f t="shared" si="16"/>
        <v>12-2023</v>
      </c>
      <c r="AE21" s="226">
        <f>IFERROR(VLOOKUP(AD21,IPC!$E$2:$F$1745,2,0),IPC!$H$1)</f>
        <v>196.40440950939998</v>
      </c>
      <c r="AF21" s="227" t="str">
        <f t="shared" si="10"/>
        <v>6-2009</v>
      </c>
      <c r="AG21" s="228">
        <f>IFERROR(VLOOKUP(AF21,IPC!$E$2:$F$1745,2,0),IPC!$H$1)</f>
        <v>102.22</v>
      </c>
      <c r="AH21" s="227" t="str">
        <f t="shared" si="11"/>
        <v>1-1900</v>
      </c>
      <c r="AI21" s="228">
        <f>IFERROR(VLOOKUP(AH21,IPC!$E$2:$F$1745,2,0),IPC!$H$1)</f>
        <v>196.40440950939998</v>
      </c>
      <c r="AJ21" s="227">
        <f>VLOOKUP(N21,T!$AD$1:$AE$50,2,0)</f>
        <v>0</v>
      </c>
      <c r="AK21" s="227" t="str">
        <f t="shared" si="17"/>
        <v>ok</v>
      </c>
      <c r="AL21" s="229" t="s">
        <v>2191</v>
      </c>
      <c r="AM21" s="229">
        <v>142745</v>
      </c>
    </row>
    <row r="22" spans="1:39" ht="15.75" hidden="1" x14ac:dyDescent="0.25">
      <c r="A22" s="207" t="s">
        <v>2213</v>
      </c>
      <c r="B22" s="208">
        <v>0</v>
      </c>
      <c r="C22" s="209">
        <v>1</v>
      </c>
      <c r="D22" s="209" t="s">
        <v>1583</v>
      </c>
      <c r="E22" s="210" t="s">
        <v>2</v>
      </c>
      <c r="F22" s="210" t="s">
        <v>2</v>
      </c>
      <c r="G22" s="210" t="s">
        <v>2</v>
      </c>
      <c r="H22" s="210" t="s">
        <v>2</v>
      </c>
      <c r="I22" s="211">
        <v>39903</v>
      </c>
      <c r="J22" s="212">
        <v>16</v>
      </c>
      <c r="K22" s="213" t="str">
        <f t="shared" si="0"/>
        <v>ALTA</v>
      </c>
      <c r="L22" s="214">
        <f t="shared" si="1"/>
        <v>1.2383561643835617</v>
      </c>
      <c r="M22" s="215">
        <f t="shared" si="2"/>
        <v>0</v>
      </c>
      <c r="N22" s="210" t="s">
        <v>1725</v>
      </c>
      <c r="O22" s="216">
        <f t="shared" si="12"/>
        <v>0.1038</v>
      </c>
      <c r="P22" s="217" t="s">
        <v>1584</v>
      </c>
      <c r="Q22" s="218"/>
      <c r="R22" s="217"/>
      <c r="S22" s="219" t="str">
        <f t="shared" si="3"/>
        <v>Provisión contable</v>
      </c>
      <c r="T22" s="220">
        <f t="shared" si="13"/>
        <v>0</v>
      </c>
      <c r="U22" s="220">
        <f t="shared" si="14"/>
        <v>0</v>
      </c>
      <c r="V22" s="221">
        <f t="shared" si="15"/>
        <v>0</v>
      </c>
      <c r="W22" s="222" t="str">
        <f t="shared" si="4"/>
        <v/>
      </c>
      <c r="X22" s="219">
        <f t="shared" si="5"/>
        <v>65</v>
      </c>
      <c r="Y22" s="219">
        <f t="shared" si="6"/>
        <v>65</v>
      </c>
      <c r="Z22" s="219">
        <f t="shared" si="7"/>
        <v>65</v>
      </c>
      <c r="AA22" s="219">
        <f t="shared" si="8"/>
        <v>65</v>
      </c>
      <c r="AB22" s="223">
        <f t="shared" si="18"/>
        <v>0.65</v>
      </c>
      <c r="AC22" s="224">
        <f t="shared" si="9"/>
        <v>45743</v>
      </c>
      <c r="AD22" s="225" t="str">
        <f t="shared" si="16"/>
        <v>12-2023</v>
      </c>
      <c r="AE22" s="226">
        <f>IFERROR(VLOOKUP(AD22,IPC!$E$2:$F$1745,2,0),IPC!$H$1)</f>
        <v>196.40440950939998</v>
      </c>
      <c r="AF22" s="227" t="str">
        <f t="shared" si="10"/>
        <v>3-2009</v>
      </c>
      <c r="AG22" s="228">
        <f>IFERROR(VLOOKUP(AF22,IPC!$E$2:$F$1745,2,0),IPC!$H$1)</f>
        <v>101.94</v>
      </c>
      <c r="AH22" s="227" t="str">
        <f t="shared" si="11"/>
        <v>1-1900</v>
      </c>
      <c r="AI22" s="228">
        <f>IFERROR(VLOOKUP(AH22,IPC!$E$2:$F$1745,2,0),IPC!$H$1)</f>
        <v>196.40440950939998</v>
      </c>
      <c r="AJ22" s="227">
        <f>VLOOKUP(N22,T!$AD$1:$AE$50,2,0)</f>
        <v>0</v>
      </c>
      <c r="AK22" s="227" t="str">
        <f t="shared" si="17"/>
        <v>ok</v>
      </c>
      <c r="AL22" s="229" t="s">
        <v>2191</v>
      </c>
      <c r="AM22" s="229">
        <v>142746</v>
      </c>
    </row>
    <row r="23" spans="1:39" ht="15.75" hidden="1" x14ac:dyDescent="0.25">
      <c r="A23" s="207" t="s">
        <v>2214</v>
      </c>
      <c r="B23" s="208">
        <v>0</v>
      </c>
      <c r="C23" s="209">
        <v>1</v>
      </c>
      <c r="D23" s="209" t="s">
        <v>1583</v>
      </c>
      <c r="E23" s="210" t="s">
        <v>1</v>
      </c>
      <c r="F23" s="210" t="s">
        <v>1</v>
      </c>
      <c r="G23" s="210" t="s">
        <v>0</v>
      </c>
      <c r="H23" s="210" t="s">
        <v>5</v>
      </c>
      <c r="I23" s="211">
        <v>39121</v>
      </c>
      <c r="J23" s="212">
        <v>18</v>
      </c>
      <c r="K23" s="213" t="str">
        <f t="shared" si="0"/>
        <v>MEDIA</v>
      </c>
      <c r="L23" s="214">
        <f t="shared" si="1"/>
        <v>1.095890410958904</v>
      </c>
      <c r="M23" s="215">
        <f t="shared" si="2"/>
        <v>0</v>
      </c>
      <c r="N23" s="210" t="s">
        <v>1553</v>
      </c>
      <c r="O23" s="216">
        <f t="shared" si="12"/>
        <v>0.1038</v>
      </c>
      <c r="P23" s="217" t="s">
        <v>1584</v>
      </c>
      <c r="Q23" s="218"/>
      <c r="R23" s="217"/>
      <c r="S23" s="219" t="str">
        <f t="shared" si="3"/>
        <v>Cuentas de orden</v>
      </c>
      <c r="T23" s="220">
        <f t="shared" si="13"/>
        <v>0</v>
      </c>
      <c r="U23" s="220">
        <f t="shared" si="14"/>
        <v>0</v>
      </c>
      <c r="V23" s="221">
        <f t="shared" si="15"/>
        <v>0</v>
      </c>
      <c r="W23" s="222" t="str">
        <f t="shared" si="4"/>
        <v>La erogación del proceso con esta acción o medio de control se deriva de una obligación previa</v>
      </c>
      <c r="X23" s="219">
        <f t="shared" si="5"/>
        <v>35</v>
      </c>
      <c r="Y23" s="219">
        <f t="shared" si="6"/>
        <v>35</v>
      </c>
      <c r="Z23" s="219">
        <f t="shared" si="7"/>
        <v>92</v>
      </c>
      <c r="AA23" s="219">
        <f t="shared" si="8"/>
        <v>8</v>
      </c>
      <c r="AB23" s="223">
        <f t="shared" si="18"/>
        <v>0.42499999999999999</v>
      </c>
      <c r="AC23" s="224">
        <f t="shared" si="9"/>
        <v>45691</v>
      </c>
      <c r="AD23" s="225" t="str">
        <f t="shared" si="16"/>
        <v>12-2023</v>
      </c>
      <c r="AE23" s="226">
        <f>IFERROR(VLOOKUP(AD23,IPC!$E$2:$F$1745,2,0),IPC!$H$1)</f>
        <v>196.40440950939998</v>
      </c>
      <c r="AF23" s="227" t="str">
        <f t="shared" si="10"/>
        <v>2-2007</v>
      </c>
      <c r="AG23" s="228">
        <f>IFERROR(VLOOKUP(AF23,IPC!$E$2:$F$1745,2,0),IPC!$H$1)</f>
        <v>89.58</v>
      </c>
      <c r="AH23" s="227" t="str">
        <f t="shared" si="11"/>
        <v>1-1900</v>
      </c>
      <c r="AI23" s="228">
        <f>IFERROR(VLOOKUP(AH23,IPC!$E$2:$F$1745,2,0),IPC!$H$1)</f>
        <v>196.40440950939998</v>
      </c>
      <c r="AJ23" s="227">
        <f>VLOOKUP(N23,T!$AD$1:$AE$50,2,0)</f>
        <v>1</v>
      </c>
      <c r="AK23" s="227">
        <f t="shared" si="17"/>
        <v>0</v>
      </c>
      <c r="AL23" s="229" t="s">
        <v>2191</v>
      </c>
      <c r="AM23" s="229">
        <v>158899</v>
      </c>
    </row>
    <row r="24" spans="1:39" ht="15.75" hidden="1" x14ac:dyDescent="0.25">
      <c r="A24" s="207" t="s">
        <v>2215</v>
      </c>
      <c r="B24" s="208">
        <v>0</v>
      </c>
      <c r="C24" s="209">
        <v>1</v>
      </c>
      <c r="D24" s="209" t="s">
        <v>1583</v>
      </c>
      <c r="E24" s="210" t="s">
        <v>1</v>
      </c>
      <c r="F24" s="210" t="s">
        <v>1</v>
      </c>
      <c r="G24" s="210" t="s">
        <v>0</v>
      </c>
      <c r="H24" s="210" t="s">
        <v>5</v>
      </c>
      <c r="I24" s="211">
        <v>40644</v>
      </c>
      <c r="J24" s="212">
        <v>14</v>
      </c>
      <c r="K24" s="213" t="str">
        <f t="shared" si="0"/>
        <v>MEDIA</v>
      </c>
      <c r="L24" s="214">
        <f t="shared" si="1"/>
        <v>1.2684931506849315</v>
      </c>
      <c r="M24" s="215">
        <f t="shared" si="2"/>
        <v>0</v>
      </c>
      <c r="N24" s="210" t="s">
        <v>1555</v>
      </c>
      <c r="O24" s="216">
        <f t="shared" si="12"/>
        <v>0.1038</v>
      </c>
      <c r="P24" s="217" t="s">
        <v>1584</v>
      </c>
      <c r="Q24" s="218"/>
      <c r="R24" s="217"/>
      <c r="S24" s="219" t="str">
        <f t="shared" si="3"/>
        <v>Cuentas de orden</v>
      </c>
      <c r="T24" s="220">
        <f t="shared" si="13"/>
        <v>0</v>
      </c>
      <c r="U24" s="220">
        <f t="shared" si="14"/>
        <v>0</v>
      </c>
      <c r="V24" s="221">
        <f t="shared" si="15"/>
        <v>0</v>
      </c>
      <c r="W24" s="222" t="str">
        <f t="shared" si="4"/>
        <v>La erogación del proceso con esta acción o medio de control se deriva de una obligación previa</v>
      </c>
      <c r="X24" s="219">
        <f t="shared" si="5"/>
        <v>35</v>
      </c>
      <c r="Y24" s="219">
        <f t="shared" si="6"/>
        <v>35</v>
      </c>
      <c r="Z24" s="219">
        <f t="shared" si="7"/>
        <v>92</v>
      </c>
      <c r="AA24" s="219">
        <f t="shared" si="8"/>
        <v>8</v>
      </c>
      <c r="AB24" s="223">
        <f t="shared" si="18"/>
        <v>0.42499999999999999</v>
      </c>
      <c r="AC24" s="224">
        <f t="shared" si="9"/>
        <v>45754</v>
      </c>
      <c r="AD24" s="225" t="str">
        <f t="shared" si="16"/>
        <v>12-2023</v>
      </c>
      <c r="AE24" s="226">
        <f>IFERROR(VLOOKUP(AD24,IPC!$E$2:$F$1745,2,0),IPC!$H$1)</f>
        <v>196.40440950939998</v>
      </c>
      <c r="AF24" s="227" t="str">
        <f t="shared" si="10"/>
        <v>4-2011</v>
      </c>
      <c r="AG24" s="228">
        <f>IFERROR(VLOOKUP(AF24,IPC!$E$2:$F$1745,2,0),IPC!$H$1)</f>
        <v>107.25</v>
      </c>
      <c r="AH24" s="227" t="str">
        <f t="shared" si="11"/>
        <v>1-1900</v>
      </c>
      <c r="AI24" s="228">
        <f>IFERROR(VLOOKUP(AH24,IPC!$E$2:$F$1745,2,0),IPC!$H$1)</f>
        <v>196.40440950939998</v>
      </c>
      <c r="AJ24" s="227">
        <f>VLOOKUP(N24,T!$AD$1:$AE$50,2,0)</f>
        <v>1</v>
      </c>
      <c r="AK24" s="227">
        <f t="shared" si="17"/>
        <v>0</v>
      </c>
      <c r="AL24" s="229" t="s">
        <v>2191</v>
      </c>
      <c r="AM24" s="229">
        <v>160739</v>
      </c>
    </row>
    <row r="25" spans="1:39" ht="15.75" hidden="1" x14ac:dyDescent="0.25">
      <c r="A25" s="207" t="s">
        <v>2216</v>
      </c>
      <c r="B25" s="208">
        <v>0</v>
      </c>
      <c r="C25" s="209">
        <v>1</v>
      </c>
      <c r="D25" s="209" t="s">
        <v>1583</v>
      </c>
      <c r="E25" s="210" t="s">
        <v>1</v>
      </c>
      <c r="F25" s="210" t="s">
        <v>1</v>
      </c>
      <c r="G25" s="210" t="s">
        <v>2</v>
      </c>
      <c r="H25" s="210" t="s">
        <v>1</v>
      </c>
      <c r="I25" s="211">
        <v>39783</v>
      </c>
      <c r="J25" s="212">
        <v>17</v>
      </c>
      <c r="K25" s="213" t="str">
        <f t="shared" si="0"/>
        <v>MEDIA</v>
      </c>
      <c r="L25" s="214">
        <f t="shared" si="1"/>
        <v>1.9095890410958904</v>
      </c>
      <c r="M25" s="215">
        <f t="shared" si="2"/>
        <v>0</v>
      </c>
      <c r="N25" s="210" t="s">
        <v>1555</v>
      </c>
      <c r="O25" s="216">
        <f t="shared" si="12"/>
        <v>0.1038</v>
      </c>
      <c r="P25" s="217" t="s">
        <v>1584</v>
      </c>
      <c r="Q25" s="218"/>
      <c r="R25" s="217"/>
      <c r="S25" s="219" t="str">
        <f t="shared" si="3"/>
        <v>Cuentas de orden</v>
      </c>
      <c r="T25" s="220">
        <f t="shared" si="13"/>
        <v>0</v>
      </c>
      <c r="U25" s="220">
        <f t="shared" si="14"/>
        <v>0</v>
      </c>
      <c r="V25" s="221">
        <f t="shared" si="15"/>
        <v>0</v>
      </c>
      <c r="W25" s="222" t="str">
        <f t="shared" si="4"/>
        <v>La erogación del proceso con esta acción o medio de control se deriva de una obligación previa</v>
      </c>
      <c r="X25" s="219">
        <f t="shared" si="5"/>
        <v>35</v>
      </c>
      <c r="Y25" s="219">
        <f t="shared" si="6"/>
        <v>35</v>
      </c>
      <c r="Z25" s="219">
        <f t="shared" si="7"/>
        <v>65</v>
      </c>
      <c r="AA25" s="219">
        <f t="shared" si="8"/>
        <v>35</v>
      </c>
      <c r="AB25" s="223">
        <f t="shared" si="18"/>
        <v>0.42499999999999999</v>
      </c>
      <c r="AC25" s="224">
        <f t="shared" si="9"/>
        <v>45988</v>
      </c>
      <c r="AD25" s="225" t="str">
        <f t="shared" si="16"/>
        <v>12-2023</v>
      </c>
      <c r="AE25" s="226">
        <f>IFERROR(VLOOKUP(AD25,IPC!$E$2:$F$1745,2,0),IPC!$H$1)</f>
        <v>196.40440950939998</v>
      </c>
      <c r="AF25" s="227" t="str">
        <f t="shared" si="10"/>
        <v>12-2008</v>
      </c>
      <c r="AG25" s="228">
        <f>IFERROR(VLOOKUP(AF25,IPC!$E$2:$F$1745,2,0),IPC!$H$1)</f>
        <v>100</v>
      </c>
      <c r="AH25" s="227" t="str">
        <f t="shared" si="11"/>
        <v>1-1900</v>
      </c>
      <c r="AI25" s="228">
        <f>IFERROR(VLOOKUP(AH25,IPC!$E$2:$F$1745,2,0),IPC!$H$1)</f>
        <v>196.40440950939998</v>
      </c>
      <c r="AJ25" s="227">
        <f>VLOOKUP(N25,T!$AD$1:$AE$50,2,0)</f>
        <v>1</v>
      </c>
      <c r="AK25" s="227">
        <f t="shared" si="17"/>
        <v>0</v>
      </c>
      <c r="AL25" s="229" t="s">
        <v>2191</v>
      </c>
      <c r="AM25" s="229">
        <v>230017</v>
      </c>
    </row>
    <row r="26" spans="1:39" ht="15.75" hidden="1" x14ac:dyDescent="0.25">
      <c r="A26" s="207" t="s">
        <v>2217</v>
      </c>
      <c r="B26" s="208">
        <v>0</v>
      </c>
      <c r="C26" s="209">
        <v>1</v>
      </c>
      <c r="D26" s="209" t="s">
        <v>1583</v>
      </c>
      <c r="E26" s="210" t="s">
        <v>2</v>
      </c>
      <c r="F26" s="210" t="s">
        <v>2</v>
      </c>
      <c r="G26" s="210" t="s">
        <v>1</v>
      </c>
      <c r="H26" s="210" t="s">
        <v>1</v>
      </c>
      <c r="I26" s="211">
        <v>39800</v>
      </c>
      <c r="J26" s="212">
        <v>17</v>
      </c>
      <c r="K26" s="213" t="str">
        <f t="shared" si="0"/>
        <v>MEDIA</v>
      </c>
      <c r="L26" s="214">
        <f t="shared" si="1"/>
        <v>1.9561643835616438</v>
      </c>
      <c r="M26" s="215">
        <f t="shared" si="2"/>
        <v>0</v>
      </c>
      <c r="N26" s="210" t="s">
        <v>1555</v>
      </c>
      <c r="O26" s="216">
        <f t="shared" si="12"/>
        <v>0.1038</v>
      </c>
      <c r="P26" s="217" t="s">
        <v>1584</v>
      </c>
      <c r="Q26" s="218"/>
      <c r="R26" s="217"/>
      <c r="S26" s="219" t="str">
        <f t="shared" si="3"/>
        <v>Cuentas de orden</v>
      </c>
      <c r="T26" s="220">
        <f t="shared" si="13"/>
        <v>0</v>
      </c>
      <c r="U26" s="220">
        <f t="shared" si="14"/>
        <v>0</v>
      </c>
      <c r="V26" s="221">
        <f t="shared" si="15"/>
        <v>0</v>
      </c>
      <c r="W26" s="222" t="str">
        <f t="shared" si="4"/>
        <v>La erogación del proceso con esta acción o medio de control se deriva de una obligación previa</v>
      </c>
      <c r="X26" s="219">
        <f t="shared" si="5"/>
        <v>65</v>
      </c>
      <c r="Y26" s="219">
        <f t="shared" si="6"/>
        <v>65</v>
      </c>
      <c r="Z26" s="219">
        <f t="shared" si="7"/>
        <v>35</v>
      </c>
      <c r="AA26" s="219">
        <f t="shared" si="8"/>
        <v>35</v>
      </c>
      <c r="AB26" s="223">
        <f t="shared" si="18"/>
        <v>0.5</v>
      </c>
      <c r="AC26" s="224">
        <f t="shared" si="9"/>
        <v>46005</v>
      </c>
      <c r="AD26" s="225" t="str">
        <f t="shared" si="16"/>
        <v>12-2023</v>
      </c>
      <c r="AE26" s="226">
        <f>IFERROR(VLOOKUP(AD26,IPC!$E$2:$F$1745,2,0),IPC!$H$1)</f>
        <v>196.40440950939998</v>
      </c>
      <c r="AF26" s="227" t="str">
        <f t="shared" si="10"/>
        <v>12-2008</v>
      </c>
      <c r="AG26" s="228">
        <f>IFERROR(VLOOKUP(AF26,IPC!$E$2:$F$1745,2,0),IPC!$H$1)</f>
        <v>100</v>
      </c>
      <c r="AH26" s="227" t="str">
        <f t="shared" si="11"/>
        <v>1-1900</v>
      </c>
      <c r="AI26" s="228">
        <f>IFERROR(VLOOKUP(AH26,IPC!$E$2:$F$1745,2,0),IPC!$H$1)</f>
        <v>196.40440950939998</v>
      </c>
      <c r="AJ26" s="227">
        <f>VLOOKUP(N26,T!$AD$1:$AE$50,2,0)</f>
        <v>1</v>
      </c>
      <c r="AK26" s="227">
        <f t="shared" si="17"/>
        <v>0</v>
      </c>
      <c r="AL26" s="229" t="s">
        <v>2191</v>
      </c>
      <c r="AM26" s="229">
        <v>230022</v>
      </c>
    </row>
    <row r="27" spans="1:39" ht="15.75" hidden="1" x14ac:dyDescent="0.25">
      <c r="A27" s="207" t="s">
        <v>2218</v>
      </c>
      <c r="B27" s="208">
        <v>0</v>
      </c>
      <c r="C27" s="209">
        <v>1</v>
      </c>
      <c r="D27" s="209" t="s">
        <v>1583</v>
      </c>
      <c r="E27" s="210" t="s">
        <v>1</v>
      </c>
      <c r="F27" s="210" t="s">
        <v>2</v>
      </c>
      <c r="G27" s="210" t="s">
        <v>1</v>
      </c>
      <c r="H27" s="210" t="s">
        <v>1</v>
      </c>
      <c r="I27" s="211">
        <v>39981</v>
      </c>
      <c r="J27" s="212">
        <v>16</v>
      </c>
      <c r="K27" s="213" t="str">
        <f t="shared" si="0"/>
        <v>MEDIA</v>
      </c>
      <c r="L27" s="214">
        <f t="shared" si="1"/>
        <v>1.452054794520548</v>
      </c>
      <c r="M27" s="215">
        <f t="shared" si="2"/>
        <v>0</v>
      </c>
      <c r="N27" s="210" t="s">
        <v>1555</v>
      </c>
      <c r="O27" s="216">
        <f t="shared" si="12"/>
        <v>0.1038</v>
      </c>
      <c r="P27" s="217" t="s">
        <v>1584</v>
      </c>
      <c r="Q27" s="218"/>
      <c r="R27" s="217"/>
      <c r="S27" s="219" t="str">
        <f t="shared" si="3"/>
        <v>Cuentas de orden</v>
      </c>
      <c r="T27" s="220">
        <f t="shared" si="13"/>
        <v>0</v>
      </c>
      <c r="U27" s="220">
        <f t="shared" si="14"/>
        <v>0</v>
      </c>
      <c r="V27" s="221">
        <f t="shared" si="15"/>
        <v>0</v>
      </c>
      <c r="W27" s="222" t="str">
        <f t="shared" si="4"/>
        <v>La erogación del proceso con esta acción o medio de control se deriva de una obligación previa</v>
      </c>
      <c r="X27" s="219">
        <f t="shared" si="5"/>
        <v>35</v>
      </c>
      <c r="Y27" s="219">
        <f t="shared" si="6"/>
        <v>65</v>
      </c>
      <c r="Z27" s="219">
        <f t="shared" si="7"/>
        <v>35</v>
      </c>
      <c r="AA27" s="219">
        <f t="shared" si="8"/>
        <v>35</v>
      </c>
      <c r="AB27" s="223">
        <f t="shared" si="18"/>
        <v>0.42499999999999999</v>
      </c>
      <c r="AC27" s="224">
        <f t="shared" si="9"/>
        <v>45821</v>
      </c>
      <c r="AD27" s="225" t="str">
        <f t="shared" si="16"/>
        <v>12-2023</v>
      </c>
      <c r="AE27" s="226">
        <f>IFERROR(VLOOKUP(AD27,IPC!$E$2:$F$1745,2,0),IPC!$H$1)</f>
        <v>196.40440950939998</v>
      </c>
      <c r="AF27" s="227" t="str">
        <f t="shared" si="10"/>
        <v>6-2009</v>
      </c>
      <c r="AG27" s="228">
        <f>IFERROR(VLOOKUP(AF27,IPC!$E$2:$F$1745,2,0),IPC!$H$1)</f>
        <v>102.22</v>
      </c>
      <c r="AH27" s="227" t="str">
        <f t="shared" si="11"/>
        <v>1-1900</v>
      </c>
      <c r="AI27" s="228">
        <f>IFERROR(VLOOKUP(AH27,IPC!$E$2:$F$1745,2,0),IPC!$H$1)</f>
        <v>196.40440950939998</v>
      </c>
      <c r="AJ27" s="227">
        <f>VLOOKUP(N27,T!$AD$1:$AE$50,2,0)</f>
        <v>1</v>
      </c>
      <c r="AK27" s="227">
        <f t="shared" si="17"/>
        <v>0</v>
      </c>
      <c r="AL27" s="229" t="s">
        <v>2191</v>
      </c>
      <c r="AM27" s="229">
        <v>230047</v>
      </c>
    </row>
    <row r="28" spans="1:39" ht="15.75" x14ac:dyDescent="0.25">
      <c r="A28" s="207" t="s">
        <v>2219</v>
      </c>
      <c r="B28" s="208">
        <v>3477500000</v>
      </c>
      <c r="C28" s="209">
        <v>1</v>
      </c>
      <c r="D28" s="209" t="s">
        <v>1583</v>
      </c>
      <c r="E28" s="210" t="s">
        <v>1</v>
      </c>
      <c r="F28" s="210" t="s">
        <v>1</v>
      </c>
      <c r="G28" s="210" t="s">
        <v>0</v>
      </c>
      <c r="H28" s="210" t="s">
        <v>1</v>
      </c>
      <c r="I28" s="211">
        <v>40571</v>
      </c>
      <c r="J28" s="212">
        <v>14</v>
      </c>
      <c r="K28" s="213" t="str">
        <f t="shared" si="0"/>
        <v>MEDIA</v>
      </c>
      <c r="L28" s="214">
        <f t="shared" si="1"/>
        <v>1.0684931506849316</v>
      </c>
      <c r="M28" s="215">
        <f t="shared" si="2"/>
        <v>6431832885</v>
      </c>
      <c r="N28" s="210" t="s">
        <v>1555</v>
      </c>
      <c r="O28" s="216">
        <f t="shared" si="12"/>
        <v>0.1038</v>
      </c>
      <c r="P28" s="217" t="s">
        <v>1583</v>
      </c>
      <c r="Q28" s="218">
        <v>42306</v>
      </c>
      <c r="R28" s="217">
        <v>0</v>
      </c>
      <c r="S28" s="219" t="str">
        <f t="shared" si="3"/>
        <v>Provisión contable</v>
      </c>
      <c r="T28" s="220">
        <f t="shared" si="13"/>
        <v>6376547622</v>
      </c>
      <c r="U28" s="220">
        <f t="shared" si="14"/>
        <v>0</v>
      </c>
      <c r="V28" s="221">
        <f t="shared" si="15"/>
        <v>0</v>
      </c>
      <c r="W28" s="222" t="str">
        <f t="shared" si="4"/>
        <v>La erogación del proceso con esta acción o medio de control se deriva de una obligación previa</v>
      </c>
      <c r="X28" s="219">
        <f t="shared" si="5"/>
        <v>35</v>
      </c>
      <c r="Y28" s="219">
        <f t="shared" si="6"/>
        <v>35</v>
      </c>
      <c r="Z28" s="219">
        <f t="shared" si="7"/>
        <v>92</v>
      </c>
      <c r="AA28" s="219">
        <f t="shared" si="8"/>
        <v>35</v>
      </c>
      <c r="AB28" s="223">
        <f t="shared" si="18"/>
        <v>0.49249999999999999</v>
      </c>
      <c r="AC28" s="224">
        <f t="shared" si="9"/>
        <v>45681</v>
      </c>
      <c r="AD28" s="225" t="str">
        <f t="shared" si="16"/>
        <v>12-2023</v>
      </c>
      <c r="AE28" s="226">
        <f>IFERROR(VLOOKUP(AD28,IPC!$E$2:$F$1745,2,0),IPC!$H$1)</f>
        <v>196.40440950939998</v>
      </c>
      <c r="AF28" s="227" t="str">
        <f t="shared" si="10"/>
        <v>1-2011</v>
      </c>
      <c r="AG28" s="228">
        <f>IFERROR(VLOOKUP(AF28,IPC!$E$2:$F$1745,2,0),IPC!$H$1)</f>
        <v>106.19</v>
      </c>
      <c r="AH28" s="227" t="str">
        <f t="shared" si="11"/>
        <v>10-2015</v>
      </c>
      <c r="AI28" s="228">
        <f>IFERROR(VLOOKUP(AH28,IPC!$E$2:$F$1745,2,0),IPC!$H$1)</f>
        <v>124.62</v>
      </c>
      <c r="AJ28" s="227">
        <f>VLOOKUP(N28,T!$AD$1:$AE$50,2,0)</f>
        <v>1</v>
      </c>
      <c r="AK28" s="227">
        <f t="shared" si="17"/>
        <v>0</v>
      </c>
      <c r="AL28" s="229" t="s">
        <v>2191</v>
      </c>
      <c r="AM28" s="229">
        <v>230056</v>
      </c>
    </row>
    <row r="29" spans="1:39" ht="15.75" hidden="1" x14ac:dyDescent="0.25">
      <c r="A29" s="207" t="s">
        <v>2220</v>
      </c>
      <c r="B29" s="208">
        <v>0</v>
      </c>
      <c r="C29" s="209">
        <v>1</v>
      </c>
      <c r="D29" s="209" t="s">
        <v>1583</v>
      </c>
      <c r="E29" s="210" t="s">
        <v>1</v>
      </c>
      <c r="F29" s="210" t="s">
        <v>2</v>
      </c>
      <c r="G29" s="210" t="s">
        <v>2</v>
      </c>
      <c r="H29" s="210" t="s">
        <v>1</v>
      </c>
      <c r="I29" s="211">
        <v>40434</v>
      </c>
      <c r="J29" s="212">
        <v>15</v>
      </c>
      <c r="K29" s="213" t="str">
        <f t="shared" si="0"/>
        <v>MEDIA</v>
      </c>
      <c r="L29" s="214">
        <f t="shared" si="1"/>
        <v>1.6931506849315068</v>
      </c>
      <c r="M29" s="215">
        <f t="shared" si="2"/>
        <v>0</v>
      </c>
      <c r="N29" s="210" t="s">
        <v>1555</v>
      </c>
      <c r="O29" s="216">
        <f t="shared" si="12"/>
        <v>0.1038</v>
      </c>
      <c r="P29" s="217" t="s">
        <v>1584</v>
      </c>
      <c r="Q29" s="218"/>
      <c r="R29" s="217"/>
      <c r="S29" s="219" t="str">
        <f t="shared" si="3"/>
        <v>Cuentas de orden</v>
      </c>
      <c r="T29" s="220">
        <f t="shared" si="13"/>
        <v>0</v>
      </c>
      <c r="U29" s="220">
        <f t="shared" si="14"/>
        <v>0</v>
      </c>
      <c r="V29" s="221">
        <f t="shared" si="15"/>
        <v>0</v>
      </c>
      <c r="W29" s="222" t="str">
        <f t="shared" si="4"/>
        <v>La erogación del proceso con esta acción o medio de control se deriva de una obligación previa</v>
      </c>
      <c r="X29" s="219">
        <f t="shared" si="5"/>
        <v>35</v>
      </c>
      <c r="Y29" s="219">
        <f t="shared" si="6"/>
        <v>65</v>
      </c>
      <c r="Z29" s="219">
        <f t="shared" si="7"/>
        <v>65</v>
      </c>
      <c r="AA29" s="219">
        <f t="shared" si="8"/>
        <v>35</v>
      </c>
      <c r="AB29" s="223">
        <f t="shared" si="18"/>
        <v>0.5</v>
      </c>
      <c r="AC29" s="224">
        <f t="shared" si="9"/>
        <v>45909</v>
      </c>
      <c r="AD29" s="225" t="str">
        <f t="shared" si="16"/>
        <v>12-2023</v>
      </c>
      <c r="AE29" s="226">
        <f>IFERROR(VLOOKUP(AD29,IPC!$E$2:$F$1745,2,0),IPC!$H$1)</f>
        <v>196.40440950939998</v>
      </c>
      <c r="AF29" s="227" t="str">
        <f t="shared" si="10"/>
        <v>9-2010</v>
      </c>
      <c r="AG29" s="228">
        <f>IFERROR(VLOOKUP(AF29,IPC!$E$2:$F$1745,2,0),IPC!$H$1)</f>
        <v>104.45</v>
      </c>
      <c r="AH29" s="227" t="str">
        <f t="shared" si="11"/>
        <v>1-1900</v>
      </c>
      <c r="AI29" s="228">
        <f>IFERROR(VLOOKUP(AH29,IPC!$E$2:$F$1745,2,0),IPC!$H$1)</f>
        <v>196.40440950939998</v>
      </c>
      <c r="AJ29" s="227">
        <f>VLOOKUP(N29,T!$AD$1:$AE$50,2,0)</f>
        <v>1</v>
      </c>
      <c r="AK29" s="227">
        <f t="shared" si="17"/>
        <v>0</v>
      </c>
      <c r="AL29" s="229" t="s">
        <v>2191</v>
      </c>
      <c r="AM29" s="229">
        <v>230057</v>
      </c>
    </row>
    <row r="30" spans="1:39" ht="15.75" hidden="1" x14ac:dyDescent="0.25">
      <c r="A30" s="207" t="s">
        <v>2221</v>
      </c>
      <c r="B30" s="208">
        <v>0</v>
      </c>
      <c r="C30" s="209">
        <v>1</v>
      </c>
      <c r="D30" s="209" t="s">
        <v>1583</v>
      </c>
      <c r="E30" s="210" t="s">
        <v>5</v>
      </c>
      <c r="F30" s="210" t="s">
        <v>5</v>
      </c>
      <c r="G30" s="210" t="s">
        <v>0</v>
      </c>
      <c r="H30" s="210" t="s">
        <v>1</v>
      </c>
      <c r="I30" s="211">
        <v>40525</v>
      </c>
      <c r="J30" s="212">
        <v>15</v>
      </c>
      <c r="K30" s="213" t="str">
        <f t="shared" si="0"/>
        <v>MEDIA</v>
      </c>
      <c r="L30" s="214">
        <f t="shared" si="1"/>
        <v>1.9424657534246574</v>
      </c>
      <c r="M30" s="215">
        <f t="shared" si="2"/>
        <v>0</v>
      </c>
      <c r="N30" s="210" t="s">
        <v>1555</v>
      </c>
      <c r="O30" s="216">
        <f t="shared" si="12"/>
        <v>0.1038</v>
      </c>
      <c r="P30" s="217" t="s">
        <v>1584</v>
      </c>
      <c r="Q30" s="218"/>
      <c r="R30" s="217"/>
      <c r="S30" s="219" t="str">
        <f t="shared" si="3"/>
        <v>Cuentas de orden</v>
      </c>
      <c r="T30" s="220">
        <f t="shared" si="13"/>
        <v>0</v>
      </c>
      <c r="U30" s="220">
        <f t="shared" si="14"/>
        <v>0</v>
      </c>
      <c r="V30" s="221">
        <f t="shared" si="15"/>
        <v>0</v>
      </c>
      <c r="W30" s="222" t="str">
        <f t="shared" si="4"/>
        <v>La erogación del proceso con esta acción o medio de control se deriva de una obligación previa</v>
      </c>
      <c r="X30" s="219">
        <f t="shared" si="5"/>
        <v>8</v>
      </c>
      <c r="Y30" s="219">
        <f t="shared" si="6"/>
        <v>8</v>
      </c>
      <c r="Z30" s="219">
        <f t="shared" si="7"/>
        <v>92</v>
      </c>
      <c r="AA30" s="219">
        <f t="shared" si="8"/>
        <v>35</v>
      </c>
      <c r="AB30" s="223">
        <f t="shared" si="18"/>
        <v>0.35749999999999998</v>
      </c>
      <c r="AC30" s="224">
        <f t="shared" si="9"/>
        <v>46000</v>
      </c>
      <c r="AD30" s="225" t="str">
        <f t="shared" si="16"/>
        <v>12-2023</v>
      </c>
      <c r="AE30" s="226">
        <f>IFERROR(VLOOKUP(AD30,IPC!$E$2:$F$1745,2,0),IPC!$H$1)</f>
        <v>196.40440950939998</v>
      </c>
      <c r="AF30" s="227" t="str">
        <f t="shared" si="10"/>
        <v>12-2010</v>
      </c>
      <c r="AG30" s="228">
        <f>IFERROR(VLOOKUP(AF30,IPC!$E$2:$F$1745,2,0),IPC!$H$1)</f>
        <v>105.24</v>
      </c>
      <c r="AH30" s="227" t="str">
        <f t="shared" si="11"/>
        <v>1-1900</v>
      </c>
      <c r="AI30" s="228">
        <f>IFERROR(VLOOKUP(AH30,IPC!$E$2:$F$1745,2,0),IPC!$H$1)</f>
        <v>196.40440950939998</v>
      </c>
      <c r="AJ30" s="227">
        <f>VLOOKUP(N30,T!$AD$1:$AE$50,2,0)</f>
        <v>1</v>
      </c>
      <c r="AK30" s="227">
        <f t="shared" si="17"/>
        <v>0</v>
      </c>
      <c r="AL30" s="229" t="s">
        <v>2191</v>
      </c>
      <c r="AM30" s="229">
        <v>230059</v>
      </c>
    </row>
    <row r="31" spans="1:39" ht="15.75" hidden="1" x14ac:dyDescent="0.25">
      <c r="A31" s="207" t="s">
        <v>2222</v>
      </c>
      <c r="B31" s="208">
        <v>0</v>
      </c>
      <c r="C31" s="209">
        <v>1</v>
      </c>
      <c r="D31" s="209" t="s">
        <v>1583</v>
      </c>
      <c r="E31" s="235"/>
      <c r="F31" s="235"/>
      <c r="G31" s="235"/>
      <c r="H31" s="235"/>
      <c r="I31" s="211">
        <v>40015</v>
      </c>
      <c r="J31" s="212">
        <v>16</v>
      </c>
      <c r="K31" s="213" t="str">
        <f t="shared" si="0"/>
        <v/>
      </c>
      <c r="L31" s="214">
        <f t="shared" si="1"/>
        <v>1.5452054794520549</v>
      </c>
      <c r="M31" s="215">
        <f t="shared" si="2"/>
        <v>0</v>
      </c>
      <c r="N31" s="210" t="s">
        <v>1555</v>
      </c>
      <c r="O31" s="216">
        <f t="shared" si="12"/>
        <v>0.1038</v>
      </c>
      <c r="P31" s="217" t="s">
        <v>1584</v>
      </c>
      <c r="Q31" s="218"/>
      <c r="R31" s="217"/>
      <c r="S31" s="219" t="str">
        <f t="shared" si="3"/>
        <v/>
      </c>
      <c r="T31" s="220">
        <f t="shared" si="13"/>
        <v>0</v>
      </c>
      <c r="U31" s="220">
        <f t="shared" si="14"/>
        <v>0</v>
      </c>
      <c r="V31" s="221">
        <f t="shared" si="15"/>
        <v>0</v>
      </c>
      <c r="W31" s="222" t="str">
        <f t="shared" si="4"/>
        <v>La erogación del proceso con esta acción o medio de control se deriva de una obligación previa</v>
      </c>
      <c r="X31" s="219" t="e">
        <f t="shared" si="5"/>
        <v>#N/A</v>
      </c>
      <c r="Y31" s="219" t="e">
        <f t="shared" si="6"/>
        <v>#N/A</v>
      </c>
      <c r="Z31" s="219" t="e">
        <f t="shared" si="7"/>
        <v>#N/A</v>
      </c>
      <c r="AA31" s="219" t="e">
        <f t="shared" si="8"/>
        <v>#N/A</v>
      </c>
      <c r="AB31" s="223" t="e">
        <f t="shared" ref="AB31:AB94" si="19">+SUMPRODUCT(X31:AA31,$X$12:$AA$12)/100</f>
        <v>#N/A</v>
      </c>
      <c r="AC31" s="224">
        <f t="shared" si="9"/>
        <v>45855</v>
      </c>
      <c r="AD31" s="225" t="str">
        <f t="shared" si="16"/>
        <v>12-2023</v>
      </c>
      <c r="AE31" s="226">
        <f>IFERROR(VLOOKUP(AD31,IPC!$E$2:$F$1745,2,0),IPC!$H$1)</f>
        <v>196.40440950939998</v>
      </c>
      <c r="AF31" s="227" t="str">
        <f t="shared" si="10"/>
        <v>7-2009</v>
      </c>
      <c r="AG31" s="228">
        <f>IFERROR(VLOOKUP(AF31,IPC!$E$2:$F$1745,2,0),IPC!$H$1)</f>
        <v>102.18</v>
      </c>
      <c r="AH31" s="227" t="str">
        <f t="shared" si="11"/>
        <v>1-1900</v>
      </c>
      <c r="AI31" s="228">
        <f>IFERROR(VLOOKUP(AH31,IPC!$E$2:$F$1745,2,0),IPC!$H$1)</f>
        <v>196.40440950939998</v>
      </c>
      <c r="AJ31" s="227">
        <f>VLOOKUP(N31,T!$AD$1:$AE$50,2,0)</f>
        <v>1</v>
      </c>
      <c r="AK31" s="227">
        <f t="shared" si="17"/>
        <v>0</v>
      </c>
      <c r="AL31" s="229" t="s">
        <v>2191</v>
      </c>
      <c r="AM31" s="229">
        <v>230237</v>
      </c>
    </row>
    <row r="32" spans="1:39" ht="15.75" hidden="1" x14ac:dyDescent="0.25">
      <c r="A32" s="207" t="s">
        <v>2223</v>
      </c>
      <c r="B32" s="208">
        <v>0</v>
      </c>
      <c r="C32" s="209">
        <v>1</v>
      </c>
      <c r="D32" s="209" t="s">
        <v>1583</v>
      </c>
      <c r="E32" s="210" t="s">
        <v>5</v>
      </c>
      <c r="F32" s="210" t="s">
        <v>5</v>
      </c>
      <c r="G32" s="210" t="s">
        <v>0</v>
      </c>
      <c r="H32" s="210" t="s">
        <v>0</v>
      </c>
      <c r="I32" s="211">
        <v>40402</v>
      </c>
      <c r="J32" s="212">
        <v>15</v>
      </c>
      <c r="K32" s="213" t="str">
        <f t="shared" si="0"/>
        <v>MEDIA</v>
      </c>
      <c r="L32" s="214">
        <f t="shared" si="1"/>
        <v>1.6054794520547946</v>
      </c>
      <c r="M32" s="215">
        <f t="shared" si="2"/>
        <v>0</v>
      </c>
      <c r="N32" s="210" t="s">
        <v>1555</v>
      </c>
      <c r="O32" s="216">
        <f t="shared" si="12"/>
        <v>0.1038</v>
      </c>
      <c r="P32" s="217" t="s">
        <v>1584</v>
      </c>
      <c r="Q32" s="218"/>
      <c r="R32" s="217"/>
      <c r="S32" s="219" t="str">
        <f t="shared" si="3"/>
        <v>Cuentas de orden</v>
      </c>
      <c r="T32" s="220">
        <f t="shared" si="13"/>
        <v>0</v>
      </c>
      <c r="U32" s="220">
        <f t="shared" si="14"/>
        <v>0</v>
      </c>
      <c r="V32" s="221">
        <f t="shared" si="15"/>
        <v>0</v>
      </c>
      <c r="W32" s="222" t="str">
        <f t="shared" si="4"/>
        <v>La erogación del proceso con esta acción o medio de control se deriva de una obligación previa</v>
      </c>
      <c r="X32" s="219">
        <f t="shared" si="5"/>
        <v>8</v>
      </c>
      <c r="Y32" s="219">
        <f t="shared" si="6"/>
        <v>8</v>
      </c>
      <c r="Z32" s="219">
        <f t="shared" si="7"/>
        <v>92</v>
      </c>
      <c r="AA32" s="219">
        <f t="shared" si="8"/>
        <v>92</v>
      </c>
      <c r="AB32" s="223">
        <f t="shared" si="19"/>
        <v>0.5</v>
      </c>
      <c r="AC32" s="224">
        <f t="shared" si="9"/>
        <v>45877</v>
      </c>
      <c r="AD32" s="225" t="str">
        <f t="shared" si="16"/>
        <v>12-2023</v>
      </c>
      <c r="AE32" s="226">
        <f>IFERROR(VLOOKUP(AD32,IPC!$E$2:$F$1745,2,0),IPC!$H$1)</f>
        <v>196.40440950939998</v>
      </c>
      <c r="AF32" s="227" t="str">
        <f t="shared" si="10"/>
        <v>8-2010</v>
      </c>
      <c r="AG32" s="228">
        <f>IFERROR(VLOOKUP(AF32,IPC!$E$2:$F$1745,2,0),IPC!$H$1)</f>
        <v>104.59</v>
      </c>
      <c r="AH32" s="227" t="str">
        <f t="shared" si="11"/>
        <v>1-1900</v>
      </c>
      <c r="AI32" s="228">
        <f>IFERROR(VLOOKUP(AH32,IPC!$E$2:$F$1745,2,0),IPC!$H$1)</f>
        <v>196.40440950939998</v>
      </c>
      <c r="AJ32" s="227">
        <f>VLOOKUP(N32,T!$AD$1:$AE$50,2,0)</f>
        <v>1</v>
      </c>
      <c r="AK32" s="227">
        <f t="shared" si="17"/>
        <v>0</v>
      </c>
      <c r="AL32" s="229" t="s">
        <v>2191</v>
      </c>
      <c r="AM32" s="229">
        <v>230241</v>
      </c>
    </row>
    <row r="33" spans="1:39" ht="15.75" hidden="1" x14ac:dyDescent="0.25">
      <c r="A33" s="207" t="s">
        <v>2224</v>
      </c>
      <c r="B33" s="208">
        <v>0</v>
      </c>
      <c r="C33" s="209">
        <v>1</v>
      </c>
      <c r="D33" s="209" t="s">
        <v>1583</v>
      </c>
      <c r="E33" s="210" t="s">
        <v>5</v>
      </c>
      <c r="F33" s="210" t="s">
        <v>1</v>
      </c>
      <c r="G33" s="210" t="s">
        <v>0</v>
      </c>
      <c r="H33" s="210" t="s">
        <v>5</v>
      </c>
      <c r="I33" s="211">
        <v>39598</v>
      </c>
      <c r="J33" s="212">
        <v>17</v>
      </c>
      <c r="K33" s="213" t="str">
        <f t="shared" si="0"/>
        <v>MEDIA</v>
      </c>
      <c r="L33" s="214">
        <f t="shared" si="1"/>
        <v>1.4027397260273973</v>
      </c>
      <c r="M33" s="215">
        <f t="shared" si="2"/>
        <v>0</v>
      </c>
      <c r="N33" s="210" t="s">
        <v>1555</v>
      </c>
      <c r="O33" s="216">
        <f t="shared" si="12"/>
        <v>0.1038</v>
      </c>
      <c r="P33" s="217" t="s">
        <v>1584</v>
      </c>
      <c r="Q33" s="218"/>
      <c r="R33" s="217"/>
      <c r="S33" s="219" t="str">
        <f t="shared" si="3"/>
        <v>Cuentas de orden</v>
      </c>
      <c r="T33" s="220">
        <f t="shared" si="13"/>
        <v>0</v>
      </c>
      <c r="U33" s="220">
        <f t="shared" si="14"/>
        <v>0</v>
      </c>
      <c r="V33" s="221">
        <f t="shared" si="15"/>
        <v>0</v>
      </c>
      <c r="W33" s="222" t="str">
        <f t="shared" si="4"/>
        <v>La erogación del proceso con esta acción o medio de control se deriva de una obligación previa</v>
      </c>
      <c r="X33" s="219">
        <f t="shared" si="5"/>
        <v>8</v>
      </c>
      <c r="Y33" s="219">
        <f t="shared" si="6"/>
        <v>35</v>
      </c>
      <c r="Z33" s="219">
        <f t="shared" si="7"/>
        <v>92</v>
      </c>
      <c r="AA33" s="219">
        <f t="shared" si="8"/>
        <v>8</v>
      </c>
      <c r="AB33" s="223">
        <f t="shared" si="19"/>
        <v>0.35749999999999998</v>
      </c>
      <c r="AC33" s="224">
        <f t="shared" si="9"/>
        <v>45803</v>
      </c>
      <c r="AD33" s="225" t="str">
        <f t="shared" si="16"/>
        <v>12-2023</v>
      </c>
      <c r="AE33" s="226">
        <f>IFERROR(VLOOKUP(AD33,IPC!$E$2:$F$1745,2,0),IPC!$H$1)</f>
        <v>196.40440950939998</v>
      </c>
      <c r="AF33" s="227" t="str">
        <f t="shared" si="10"/>
        <v>5-2008</v>
      </c>
      <c r="AG33" s="228">
        <f>IFERROR(VLOOKUP(AF33,IPC!$E$2:$F$1745,2,0),IPC!$H$1)</f>
        <v>97.62</v>
      </c>
      <c r="AH33" s="227" t="str">
        <f t="shared" si="11"/>
        <v>1-1900</v>
      </c>
      <c r="AI33" s="228">
        <f>IFERROR(VLOOKUP(AH33,IPC!$E$2:$F$1745,2,0),IPC!$H$1)</f>
        <v>196.40440950939998</v>
      </c>
      <c r="AJ33" s="227">
        <f>VLOOKUP(N33,T!$AD$1:$AE$50,2,0)</f>
        <v>1</v>
      </c>
      <c r="AK33" s="227">
        <f t="shared" si="17"/>
        <v>0</v>
      </c>
      <c r="AL33" s="229" t="s">
        <v>2191</v>
      </c>
      <c r="AM33" s="229">
        <v>230300</v>
      </c>
    </row>
    <row r="34" spans="1:39" ht="15.75" hidden="1" x14ac:dyDescent="0.25">
      <c r="A34" s="207" t="s">
        <v>2225</v>
      </c>
      <c r="B34" s="208">
        <v>0</v>
      </c>
      <c r="C34" s="209">
        <v>1</v>
      </c>
      <c r="D34" s="209" t="s">
        <v>1583</v>
      </c>
      <c r="E34" s="210" t="s">
        <v>1</v>
      </c>
      <c r="F34" s="210" t="s">
        <v>1</v>
      </c>
      <c r="G34" s="210" t="s">
        <v>1</v>
      </c>
      <c r="H34" s="210" t="s">
        <v>5</v>
      </c>
      <c r="I34" s="211">
        <v>39947</v>
      </c>
      <c r="J34" s="212">
        <v>16</v>
      </c>
      <c r="K34" s="213" t="str">
        <f t="shared" si="0"/>
        <v>MEDIA</v>
      </c>
      <c r="L34" s="214">
        <f t="shared" si="1"/>
        <v>1.3589041095890411</v>
      </c>
      <c r="M34" s="215">
        <f t="shared" si="2"/>
        <v>0</v>
      </c>
      <c r="N34" s="210" t="s">
        <v>1555</v>
      </c>
      <c r="O34" s="216">
        <f t="shared" si="12"/>
        <v>0.1038</v>
      </c>
      <c r="P34" s="217" t="s">
        <v>1584</v>
      </c>
      <c r="Q34" s="218"/>
      <c r="R34" s="217"/>
      <c r="S34" s="219" t="str">
        <f t="shared" si="3"/>
        <v>Cuentas de orden</v>
      </c>
      <c r="T34" s="220">
        <f t="shared" si="13"/>
        <v>0</v>
      </c>
      <c r="U34" s="220">
        <f t="shared" si="14"/>
        <v>0</v>
      </c>
      <c r="V34" s="221">
        <f t="shared" si="15"/>
        <v>0</v>
      </c>
      <c r="W34" s="222" t="str">
        <f t="shared" si="4"/>
        <v>La erogación del proceso con esta acción o medio de control se deriva de una obligación previa</v>
      </c>
      <c r="X34" s="219">
        <f t="shared" si="5"/>
        <v>35</v>
      </c>
      <c r="Y34" s="219">
        <f t="shared" si="6"/>
        <v>35</v>
      </c>
      <c r="Z34" s="219">
        <f t="shared" si="7"/>
        <v>35</v>
      </c>
      <c r="AA34" s="219">
        <f t="shared" si="8"/>
        <v>8</v>
      </c>
      <c r="AB34" s="223">
        <f t="shared" si="19"/>
        <v>0.28249999999999997</v>
      </c>
      <c r="AC34" s="224">
        <f t="shared" si="9"/>
        <v>45787</v>
      </c>
      <c r="AD34" s="225" t="str">
        <f t="shared" si="16"/>
        <v>12-2023</v>
      </c>
      <c r="AE34" s="226">
        <f>IFERROR(VLOOKUP(AD34,IPC!$E$2:$F$1745,2,0),IPC!$H$1)</f>
        <v>196.40440950939998</v>
      </c>
      <c r="AF34" s="227" t="str">
        <f t="shared" si="10"/>
        <v>5-2009</v>
      </c>
      <c r="AG34" s="228">
        <f>IFERROR(VLOOKUP(AF34,IPC!$E$2:$F$1745,2,0),IPC!$H$1)</f>
        <v>102.28</v>
      </c>
      <c r="AH34" s="227" t="str">
        <f t="shared" si="11"/>
        <v>1-1900</v>
      </c>
      <c r="AI34" s="228">
        <f>IFERROR(VLOOKUP(AH34,IPC!$E$2:$F$1745,2,0),IPC!$H$1)</f>
        <v>196.40440950939998</v>
      </c>
      <c r="AJ34" s="227">
        <f>VLOOKUP(N34,T!$AD$1:$AE$50,2,0)</f>
        <v>1</v>
      </c>
      <c r="AK34" s="227">
        <f t="shared" si="17"/>
        <v>0</v>
      </c>
      <c r="AL34" s="229" t="s">
        <v>2191</v>
      </c>
      <c r="AM34" s="229">
        <v>230306</v>
      </c>
    </row>
    <row r="35" spans="1:39" ht="15.75" hidden="1" x14ac:dyDescent="0.25">
      <c r="A35" s="207" t="s">
        <v>2226</v>
      </c>
      <c r="B35" s="208">
        <v>0</v>
      </c>
      <c r="C35" s="209">
        <v>1</v>
      </c>
      <c r="D35" s="209" t="s">
        <v>1583</v>
      </c>
      <c r="E35" s="210" t="s">
        <v>5</v>
      </c>
      <c r="F35" s="210" t="s">
        <v>1</v>
      </c>
      <c r="G35" s="210" t="s">
        <v>0</v>
      </c>
      <c r="H35" s="210" t="s">
        <v>1</v>
      </c>
      <c r="I35" s="211">
        <v>39924</v>
      </c>
      <c r="J35" s="212">
        <v>16</v>
      </c>
      <c r="K35" s="213" t="str">
        <f t="shared" si="0"/>
        <v>MEDIA</v>
      </c>
      <c r="L35" s="214">
        <f t="shared" si="1"/>
        <v>1.295890410958904</v>
      </c>
      <c r="M35" s="215">
        <f t="shared" si="2"/>
        <v>0</v>
      </c>
      <c r="N35" s="210" t="s">
        <v>1555</v>
      </c>
      <c r="O35" s="216">
        <f t="shared" si="12"/>
        <v>0.1038</v>
      </c>
      <c r="P35" s="217" t="s">
        <v>1584</v>
      </c>
      <c r="Q35" s="218"/>
      <c r="R35" s="217"/>
      <c r="S35" s="219" t="str">
        <f t="shared" si="3"/>
        <v>Cuentas de orden</v>
      </c>
      <c r="T35" s="220">
        <f t="shared" si="13"/>
        <v>0</v>
      </c>
      <c r="U35" s="220">
        <f t="shared" si="14"/>
        <v>0</v>
      </c>
      <c r="V35" s="221">
        <f t="shared" si="15"/>
        <v>0</v>
      </c>
      <c r="W35" s="222" t="str">
        <f t="shared" si="4"/>
        <v>La erogación del proceso con esta acción o medio de control se deriva de una obligación previa</v>
      </c>
      <c r="X35" s="219">
        <f t="shared" si="5"/>
        <v>8</v>
      </c>
      <c r="Y35" s="219">
        <f t="shared" si="6"/>
        <v>35</v>
      </c>
      <c r="Z35" s="219">
        <f t="shared" si="7"/>
        <v>92</v>
      </c>
      <c r="AA35" s="219">
        <f t="shared" si="8"/>
        <v>35</v>
      </c>
      <c r="AB35" s="223">
        <f t="shared" si="19"/>
        <v>0.42499999999999999</v>
      </c>
      <c r="AC35" s="224">
        <f t="shared" si="9"/>
        <v>45764</v>
      </c>
      <c r="AD35" s="225" t="str">
        <f t="shared" si="16"/>
        <v>12-2023</v>
      </c>
      <c r="AE35" s="226">
        <f>IFERROR(VLOOKUP(AD35,IPC!$E$2:$F$1745,2,0),IPC!$H$1)</f>
        <v>196.40440950939998</v>
      </c>
      <c r="AF35" s="227" t="str">
        <f t="shared" si="10"/>
        <v>4-2009</v>
      </c>
      <c r="AG35" s="228">
        <f>IFERROR(VLOOKUP(AF35,IPC!$E$2:$F$1745,2,0),IPC!$H$1)</f>
        <v>102.26</v>
      </c>
      <c r="AH35" s="227" t="str">
        <f t="shared" si="11"/>
        <v>1-1900</v>
      </c>
      <c r="AI35" s="228">
        <f>IFERROR(VLOOKUP(AH35,IPC!$E$2:$F$1745,2,0),IPC!$H$1)</f>
        <v>196.40440950939998</v>
      </c>
      <c r="AJ35" s="227">
        <f>VLOOKUP(N35,T!$AD$1:$AE$50,2,0)</f>
        <v>1</v>
      </c>
      <c r="AK35" s="227">
        <f t="shared" si="17"/>
        <v>0</v>
      </c>
      <c r="AL35" s="229" t="s">
        <v>2191</v>
      </c>
      <c r="AM35" s="229">
        <v>230476</v>
      </c>
    </row>
    <row r="36" spans="1:39" ht="15.75" hidden="1" x14ac:dyDescent="0.25">
      <c r="A36" s="207" t="s">
        <v>2227</v>
      </c>
      <c r="B36" s="208">
        <v>0</v>
      </c>
      <c r="C36" s="209">
        <v>1</v>
      </c>
      <c r="D36" s="209" t="s">
        <v>1583</v>
      </c>
      <c r="E36" s="210" t="s">
        <v>1</v>
      </c>
      <c r="F36" s="210" t="s">
        <v>1</v>
      </c>
      <c r="G36" s="210" t="s">
        <v>2</v>
      </c>
      <c r="H36" s="210" t="s">
        <v>2</v>
      </c>
      <c r="I36" s="211">
        <v>39924</v>
      </c>
      <c r="J36" s="212">
        <v>16</v>
      </c>
      <c r="K36" s="213" t="str">
        <f t="shared" si="0"/>
        <v>MEDIA</v>
      </c>
      <c r="L36" s="214">
        <f t="shared" si="1"/>
        <v>1.295890410958904</v>
      </c>
      <c r="M36" s="215">
        <f t="shared" si="2"/>
        <v>0</v>
      </c>
      <c r="N36" s="210" t="s">
        <v>1555</v>
      </c>
      <c r="O36" s="216">
        <f t="shared" si="12"/>
        <v>0.1038</v>
      </c>
      <c r="P36" s="217" t="s">
        <v>1584</v>
      </c>
      <c r="Q36" s="218"/>
      <c r="R36" s="217"/>
      <c r="S36" s="219" t="str">
        <f t="shared" si="3"/>
        <v>Cuentas de orden</v>
      </c>
      <c r="T36" s="220">
        <f t="shared" si="13"/>
        <v>0</v>
      </c>
      <c r="U36" s="220">
        <f t="shared" si="14"/>
        <v>0</v>
      </c>
      <c r="V36" s="221">
        <f t="shared" si="15"/>
        <v>0</v>
      </c>
      <c r="W36" s="222" t="str">
        <f t="shared" si="4"/>
        <v>La erogación del proceso con esta acción o medio de control se deriva de una obligación previa</v>
      </c>
      <c r="X36" s="219">
        <f t="shared" si="5"/>
        <v>35</v>
      </c>
      <c r="Y36" s="219">
        <f t="shared" si="6"/>
        <v>35</v>
      </c>
      <c r="Z36" s="219">
        <f t="shared" si="7"/>
        <v>65</v>
      </c>
      <c r="AA36" s="219">
        <f t="shared" si="8"/>
        <v>65</v>
      </c>
      <c r="AB36" s="223">
        <f t="shared" si="19"/>
        <v>0.5</v>
      </c>
      <c r="AC36" s="224">
        <f t="shared" si="9"/>
        <v>45764</v>
      </c>
      <c r="AD36" s="225" t="str">
        <f t="shared" si="16"/>
        <v>12-2023</v>
      </c>
      <c r="AE36" s="226">
        <f>IFERROR(VLOOKUP(AD36,IPC!$E$2:$F$1745,2,0),IPC!$H$1)</f>
        <v>196.40440950939998</v>
      </c>
      <c r="AF36" s="227" t="str">
        <f t="shared" si="10"/>
        <v>4-2009</v>
      </c>
      <c r="AG36" s="228">
        <f>IFERROR(VLOOKUP(AF36,IPC!$E$2:$F$1745,2,0),IPC!$H$1)</f>
        <v>102.26</v>
      </c>
      <c r="AH36" s="227" t="str">
        <f t="shared" si="11"/>
        <v>1-1900</v>
      </c>
      <c r="AI36" s="228">
        <f>IFERROR(VLOOKUP(AH36,IPC!$E$2:$F$1745,2,0),IPC!$H$1)</f>
        <v>196.40440950939998</v>
      </c>
      <c r="AJ36" s="227">
        <f>VLOOKUP(N36,T!$AD$1:$AE$50,2,0)</f>
        <v>1</v>
      </c>
      <c r="AK36" s="227">
        <f t="shared" si="17"/>
        <v>0</v>
      </c>
      <c r="AL36" s="229" t="s">
        <v>2191</v>
      </c>
      <c r="AM36" s="229">
        <v>230482</v>
      </c>
    </row>
    <row r="37" spans="1:39" ht="15.75" hidden="1" x14ac:dyDescent="0.25">
      <c r="A37" s="207" t="s">
        <v>2228</v>
      </c>
      <c r="B37" s="208">
        <v>0</v>
      </c>
      <c r="C37" s="209">
        <v>1</v>
      </c>
      <c r="D37" s="209" t="s">
        <v>1583</v>
      </c>
      <c r="E37" s="210" t="s">
        <v>2</v>
      </c>
      <c r="F37" s="210" t="s">
        <v>1</v>
      </c>
      <c r="G37" s="210" t="s">
        <v>2</v>
      </c>
      <c r="H37" s="210" t="s">
        <v>2</v>
      </c>
      <c r="I37" s="211">
        <v>40044</v>
      </c>
      <c r="J37" s="212">
        <v>16</v>
      </c>
      <c r="K37" s="213" t="str">
        <f t="shared" si="0"/>
        <v>ALTA</v>
      </c>
      <c r="L37" s="214">
        <f t="shared" si="1"/>
        <v>1.6246575342465754</v>
      </c>
      <c r="M37" s="215">
        <f t="shared" si="2"/>
        <v>0</v>
      </c>
      <c r="N37" s="210" t="s">
        <v>1555</v>
      </c>
      <c r="O37" s="216">
        <f t="shared" si="12"/>
        <v>0.1038</v>
      </c>
      <c r="P37" s="217" t="s">
        <v>1584</v>
      </c>
      <c r="Q37" s="218"/>
      <c r="R37" s="217"/>
      <c r="S37" s="219" t="str">
        <f t="shared" si="3"/>
        <v>Provisión contable</v>
      </c>
      <c r="T37" s="220">
        <f t="shared" si="13"/>
        <v>0</v>
      </c>
      <c r="U37" s="220">
        <f t="shared" si="14"/>
        <v>0</v>
      </c>
      <c r="V37" s="221">
        <f t="shared" si="15"/>
        <v>0</v>
      </c>
      <c r="W37" s="222" t="str">
        <f t="shared" si="4"/>
        <v>La erogación del proceso con esta acción o medio de control se deriva de una obligación previa</v>
      </c>
      <c r="X37" s="219">
        <f t="shared" si="5"/>
        <v>65</v>
      </c>
      <c r="Y37" s="219">
        <f t="shared" si="6"/>
        <v>35</v>
      </c>
      <c r="Z37" s="219">
        <f t="shared" si="7"/>
        <v>65</v>
      </c>
      <c r="AA37" s="219">
        <f t="shared" si="8"/>
        <v>65</v>
      </c>
      <c r="AB37" s="223">
        <f t="shared" si="19"/>
        <v>0.57499999999999996</v>
      </c>
      <c r="AC37" s="224">
        <f t="shared" si="9"/>
        <v>45884</v>
      </c>
      <c r="AD37" s="225" t="str">
        <f t="shared" si="16"/>
        <v>12-2023</v>
      </c>
      <c r="AE37" s="226">
        <f>IFERROR(VLOOKUP(AD37,IPC!$E$2:$F$1745,2,0),IPC!$H$1)</f>
        <v>196.40440950939998</v>
      </c>
      <c r="AF37" s="227" t="str">
        <f t="shared" si="10"/>
        <v>8-2009</v>
      </c>
      <c r="AG37" s="228">
        <f>IFERROR(VLOOKUP(AF37,IPC!$E$2:$F$1745,2,0),IPC!$H$1)</f>
        <v>102.23</v>
      </c>
      <c r="AH37" s="227" t="str">
        <f t="shared" si="11"/>
        <v>1-1900</v>
      </c>
      <c r="AI37" s="228">
        <f>IFERROR(VLOOKUP(AH37,IPC!$E$2:$F$1745,2,0),IPC!$H$1)</f>
        <v>196.40440950939998</v>
      </c>
      <c r="AJ37" s="227">
        <f>VLOOKUP(N37,T!$AD$1:$AE$50,2,0)</f>
        <v>1</v>
      </c>
      <c r="AK37" s="227">
        <f t="shared" si="17"/>
        <v>0</v>
      </c>
      <c r="AL37" s="229" t="s">
        <v>2191</v>
      </c>
      <c r="AM37" s="229">
        <v>230628</v>
      </c>
    </row>
    <row r="38" spans="1:39" ht="15.75" hidden="1" x14ac:dyDescent="0.25">
      <c r="A38" s="207" t="s">
        <v>2229</v>
      </c>
      <c r="B38" s="208">
        <v>0</v>
      </c>
      <c r="C38" s="209">
        <v>1</v>
      </c>
      <c r="D38" s="209" t="s">
        <v>1584</v>
      </c>
      <c r="E38" s="210" t="s">
        <v>5</v>
      </c>
      <c r="F38" s="210" t="s">
        <v>1</v>
      </c>
      <c r="G38" s="210" t="s">
        <v>2</v>
      </c>
      <c r="H38" s="210" t="s">
        <v>5</v>
      </c>
      <c r="I38" s="211">
        <v>40414</v>
      </c>
      <c r="J38" s="212">
        <v>15</v>
      </c>
      <c r="K38" s="213" t="str">
        <f t="shared" si="0"/>
        <v>MEDIA</v>
      </c>
      <c r="L38" s="214">
        <f t="shared" si="1"/>
        <v>1.6383561643835616</v>
      </c>
      <c r="M38" s="215">
        <f t="shared" si="2"/>
        <v>0</v>
      </c>
      <c r="N38" s="210" t="s">
        <v>1555</v>
      </c>
      <c r="O38" s="216">
        <f t="shared" si="12"/>
        <v>0.1038</v>
      </c>
      <c r="P38" s="217" t="s">
        <v>1584</v>
      </c>
      <c r="Q38" s="218"/>
      <c r="R38" s="217"/>
      <c r="S38" s="219" t="str">
        <f t="shared" si="3"/>
        <v>Cuentas de orden</v>
      </c>
      <c r="T38" s="220">
        <f t="shared" si="13"/>
        <v>0</v>
      </c>
      <c r="U38" s="220">
        <f t="shared" si="14"/>
        <v>0</v>
      </c>
      <c r="V38" s="221">
        <f t="shared" si="15"/>
        <v>0</v>
      </c>
      <c r="W38" s="222" t="str">
        <f t="shared" si="4"/>
        <v>El proceso no genera erogación</v>
      </c>
      <c r="X38" s="219">
        <f t="shared" si="5"/>
        <v>8</v>
      </c>
      <c r="Y38" s="219">
        <f t="shared" si="6"/>
        <v>35</v>
      </c>
      <c r="Z38" s="219">
        <f t="shared" si="7"/>
        <v>65</v>
      </c>
      <c r="AA38" s="219">
        <f t="shared" si="8"/>
        <v>8</v>
      </c>
      <c r="AB38" s="223">
        <f t="shared" si="19"/>
        <v>0.28999999999999998</v>
      </c>
      <c r="AC38" s="224">
        <f t="shared" si="9"/>
        <v>45889</v>
      </c>
      <c r="AD38" s="225" t="str">
        <f t="shared" si="16"/>
        <v>12-2023</v>
      </c>
      <c r="AE38" s="226">
        <f>IFERROR(VLOOKUP(AD38,IPC!$E$2:$F$1745,2,0),IPC!$H$1)</f>
        <v>196.40440950939998</v>
      </c>
      <c r="AF38" s="227" t="str">
        <f t="shared" si="10"/>
        <v>8-2010</v>
      </c>
      <c r="AG38" s="228">
        <f>IFERROR(VLOOKUP(AF38,IPC!$E$2:$F$1745,2,0),IPC!$H$1)</f>
        <v>104.59</v>
      </c>
      <c r="AH38" s="227" t="str">
        <f t="shared" si="11"/>
        <v>1-1900</v>
      </c>
      <c r="AI38" s="228">
        <f>IFERROR(VLOOKUP(AH38,IPC!$E$2:$F$1745,2,0),IPC!$H$1)</f>
        <v>196.40440950939998</v>
      </c>
      <c r="AJ38" s="227">
        <f>VLOOKUP(N38,T!$AD$1:$AE$50,2,0)</f>
        <v>1</v>
      </c>
      <c r="AK38" s="227">
        <f t="shared" si="17"/>
        <v>0</v>
      </c>
      <c r="AL38" s="229" t="s">
        <v>2191</v>
      </c>
      <c r="AM38" s="229">
        <v>230651</v>
      </c>
    </row>
    <row r="39" spans="1:39" ht="15.75" hidden="1" x14ac:dyDescent="0.25">
      <c r="A39" s="207" t="s">
        <v>2230</v>
      </c>
      <c r="B39" s="208">
        <v>0</v>
      </c>
      <c r="C39" s="209">
        <v>1</v>
      </c>
      <c r="D39" s="209" t="s">
        <v>1583</v>
      </c>
      <c r="E39" s="210" t="s">
        <v>5</v>
      </c>
      <c r="F39" s="210" t="s">
        <v>5</v>
      </c>
      <c r="G39" s="210" t="s">
        <v>0</v>
      </c>
      <c r="H39" s="210" t="s">
        <v>5</v>
      </c>
      <c r="I39" s="211">
        <v>38243</v>
      </c>
      <c r="J39" s="212">
        <v>21</v>
      </c>
      <c r="K39" s="213" t="str">
        <f t="shared" si="0"/>
        <v>MEDIA</v>
      </c>
      <c r="L39" s="214">
        <f t="shared" si="1"/>
        <v>1.6904109589041096</v>
      </c>
      <c r="M39" s="215">
        <f t="shared" si="2"/>
        <v>0</v>
      </c>
      <c r="N39" s="210" t="s">
        <v>1555</v>
      </c>
      <c r="O39" s="216">
        <f t="shared" si="12"/>
        <v>0.1038</v>
      </c>
      <c r="P39" s="217" t="s">
        <v>1584</v>
      </c>
      <c r="Q39" s="218"/>
      <c r="R39" s="217"/>
      <c r="S39" s="219" t="str">
        <f t="shared" si="3"/>
        <v>Cuentas de orden</v>
      </c>
      <c r="T39" s="220">
        <f t="shared" si="13"/>
        <v>0</v>
      </c>
      <c r="U39" s="220">
        <f t="shared" si="14"/>
        <v>0</v>
      </c>
      <c r="V39" s="221">
        <f t="shared" si="15"/>
        <v>0</v>
      </c>
      <c r="W39" s="222" t="str">
        <f t="shared" si="4"/>
        <v>La erogación del proceso con esta acción o medio de control se deriva de una obligación previa</v>
      </c>
      <c r="X39" s="219">
        <f t="shared" si="5"/>
        <v>8</v>
      </c>
      <c r="Y39" s="219">
        <f t="shared" si="6"/>
        <v>8</v>
      </c>
      <c r="Z39" s="219">
        <f t="shared" si="7"/>
        <v>92</v>
      </c>
      <c r="AA39" s="219">
        <f t="shared" si="8"/>
        <v>8</v>
      </c>
      <c r="AB39" s="223">
        <f t="shared" si="19"/>
        <v>0.28999999999999998</v>
      </c>
      <c r="AC39" s="224">
        <f t="shared" si="9"/>
        <v>45908</v>
      </c>
      <c r="AD39" s="225" t="str">
        <f t="shared" si="16"/>
        <v>12-2023</v>
      </c>
      <c r="AE39" s="226">
        <f>IFERROR(VLOOKUP(AD39,IPC!$E$2:$F$1745,2,0),IPC!$H$1)</f>
        <v>196.40440950939998</v>
      </c>
      <c r="AF39" s="227" t="str">
        <f t="shared" si="10"/>
        <v>9-2004</v>
      </c>
      <c r="AG39" s="228">
        <f>IFERROR(VLOOKUP(AF39,IPC!$E$2:$F$1745,2,0),IPC!$H$1)</f>
        <v>79.760000000000005</v>
      </c>
      <c r="AH39" s="227" t="str">
        <f t="shared" si="11"/>
        <v>1-1900</v>
      </c>
      <c r="AI39" s="228">
        <f>IFERROR(VLOOKUP(AH39,IPC!$E$2:$F$1745,2,0),IPC!$H$1)</f>
        <v>196.40440950939998</v>
      </c>
      <c r="AJ39" s="227">
        <f>VLOOKUP(N39,T!$AD$1:$AE$50,2,0)</f>
        <v>1</v>
      </c>
      <c r="AK39" s="227">
        <f t="shared" si="17"/>
        <v>0</v>
      </c>
      <c r="AL39" s="229" t="s">
        <v>2191</v>
      </c>
      <c r="AM39" s="229">
        <v>230792</v>
      </c>
    </row>
    <row r="40" spans="1:39" ht="15.75" hidden="1" x14ac:dyDescent="0.25">
      <c r="A40" s="207" t="s">
        <v>2231</v>
      </c>
      <c r="B40" s="208">
        <v>0</v>
      </c>
      <c r="C40" s="209">
        <v>1</v>
      </c>
      <c r="D40" s="209" t="s">
        <v>1583</v>
      </c>
      <c r="E40" s="210" t="s">
        <v>5</v>
      </c>
      <c r="F40" s="210" t="s">
        <v>1</v>
      </c>
      <c r="G40" s="210" t="s">
        <v>0</v>
      </c>
      <c r="H40" s="210" t="s">
        <v>5</v>
      </c>
      <c r="I40" s="211">
        <v>40312</v>
      </c>
      <c r="J40" s="212">
        <v>15</v>
      </c>
      <c r="K40" s="213" t="str">
        <f t="shared" si="0"/>
        <v>MEDIA</v>
      </c>
      <c r="L40" s="214">
        <f t="shared" si="1"/>
        <v>1.3589041095890411</v>
      </c>
      <c r="M40" s="215">
        <f t="shared" si="2"/>
        <v>0</v>
      </c>
      <c r="N40" s="210" t="s">
        <v>1555</v>
      </c>
      <c r="O40" s="216">
        <f t="shared" si="12"/>
        <v>0.1038</v>
      </c>
      <c r="P40" s="217" t="s">
        <v>1584</v>
      </c>
      <c r="Q40" s="218"/>
      <c r="R40" s="217"/>
      <c r="S40" s="219" t="str">
        <f t="shared" si="3"/>
        <v>Cuentas de orden</v>
      </c>
      <c r="T40" s="220">
        <f t="shared" si="13"/>
        <v>0</v>
      </c>
      <c r="U40" s="220">
        <f t="shared" si="14"/>
        <v>0</v>
      </c>
      <c r="V40" s="221">
        <f t="shared" si="15"/>
        <v>0</v>
      </c>
      <c r="W40" s="222" t="str">
        <f t="shared" si="4"/>
        <v>La erogación del proceso con esta acción o medio de control se deriva de una obligación previa</v>
      </c>
      <c r="X40" s="219">
        <f t="shared" si="5"/>
        <v>8</v>
      </c>
      <c r="Y40" s="219">
        <f t="shared" si="6"/>
        <v>35</v>
      </c>
      <c r="Z40" s="219">
        <f t="shared" si="7"/>
        <v>92</v>
      </c>
      <c r="AA40" s="219">
        <f t="shared" si="8"/>
        <v>8</v>
      </c>
      <c r="AB40" s="223">
        <f t="shared" si="19"/>
        <v>0.35749999999999998</v>
      </c>
      <c r="AC40" s="224">
        <f t="shared" si="9"/>
        <v>45787</v>
      </c>
      <c r="AD40" s="225" t="str">
        <f t="shared" si="16"/>
        <v>12-2023</v>
      </c>
      <c r="AE40" s="226">
        <f>IFERROR(VLOOKUP(AD40,IPC!$E$2:$F$1745,2,0),IPC!$H$1)</f>
        <v>196.40440950939998</v>
      </c>
      <c r="AF40" s="227" t="str">
        <f t="shared" si="10"/>
        <v>5-2010</v>
      </c>
      <c r="AG40" s="228">
        <f>IFERROR(VLOOKUP(AF40,IPC!$E$2:$F$1745,2,0),IPC!$H$1)</f>
        <v>104.4</v>
      </c>
      <c r="AH40" s="227" t="str">
        <f t="shared" si="11"/>
        <v>1-1900</v>
      </c>
      <c r="AI40" s="228">
        <f>IFERROR(VLOOKUP(AH40,IPC!$E$2:$F$1745,2,0),IPC!$H$1)</f>
        <v>196.40440950939998</v>
      </c>
      <c r="AJ40" s="227">
        <f>VLOOKUP(N40,T!$AD$1:$AE$50,2,0)</f>
        <v>1</v>
      </c>
      <c r="AK40" s="227">
        <f t="shared" si="17"/>
        <v>0</v>
      </c>
      <c r="AL40" s="229" t="s">
        <v>2191</v>
      </c>
      <c r="AM40" s="229">
        <v>230801</v>
      </c>
    </row>
    <row r="41" spans="1:39" ht="15.75" hidden="1" x14ac:dyDescent="0.25">
      <c r="A41" s="207" t="s">
        <v>2232</v>
      </c>
      <c r="B41" s="208">
        <v>0</v>
      </c>
      <c r="C41" s="209">
        <v>1</v>
      </c>
      <c r="D41" s="209" t="s">
        <v>1583</v>
      </c>
      <c r="E41" s="210" t="s">
        <v>5</v>
      </c>
      <c r="F41" s="210" t="s">
        <v>1</v>
      </c>
      <c r="G41" s="210" t="s">
        <v>0</v>
      </c>
      <c r="H41" s="210" t="s">
        <v>1</v>
      </c>
      <c r="I41" s="211">
        <v>39770</v>
      </c>
      <c r="J41" s="212">
        <v>17</v>
      </c>
      <c r="K41" s="213" t="str">
        <f t="shared" si="0"/>
        <v>MEDIA</v>
      </c>
      <c r="L41" s="214">
        <f t="shared" si="1"/>
        <v>1.8739726027397261</v>
      </c>
      <c r="M41" s="215">
        <f t="shared" si="2"/>
        <v>0</v>
      </c>
      <c r="N41" s="210" t="s">
        <v>1555</v>
      </c>
      <c r="O41" s="216">
        <f t="shared" si="12"/>
        <v>0.1038</v>
      </c>
      <c r="P41" s="217" t="s">
        <v>1584</v>
      </c>
      <c r="Q41" s="218"/>
      <c r="R41" s="217"/>
      <c r="S41" s="219" t="str">
        <f t="shared" si="3"/>
        <v>Cuentas de orden</v>
      </c>
      <c r="T41" s="220">
        <f t="shared" si="13"/>
        <v>0</v>
      </c>
      <c r="U41" s="220">
        <f t="shared" si="14"/>
        <v>0</v>
      </c>
      <c r="V41" s="221">
        <f t="shared" si="15"/>
        <v>0</v>
      </c>
      <c r="W41" s="222" t="str">
        <f t="shared" si="4"/>
        <v>La erogación del proceso con esta acción o medio de control se deriva de una obligación previa</v>
      </c>
      <c r="X41" s="219">
        <f t="shared" si="5"/>
        <v>8</v>
      </c>
      <c r="Y41" s="219">
        <f t="shared" si="6"/>
        <v>35</v>
      </c>
      <c r="Z41" s="219">
        <f t="shared" si="7"/>
        <v>92</v>
      </c>
      <c r="AA41" s="219">
        <f t="shared" si="8"/>
        <v>35</v>
      </c>
      <c r="AB41" s="223">
        <f t="shared" si="19"/>
        <v>0.42499999999999999</v>
      </c>
      <c r="AC41" s="224">
        <f t="shared" si="9"/>
        <v>45975</v>
      </c>
      <c r="AD41" s="225" t="str">
        <f t="shared" si="16"/>
        <v>12-2023</v>
      </c>
      <c r="AE41" s="226">
        <f>IFERROR(VLOOKUP(AD41,IPC!$E$2:$F$1745,2,0),IPC!$H$1)</f>
        <v>196.40440950939998</v>
      </c>
      <c r="AF41" s="227" t="str">
        <f t="shared" si="10"/>
        <v>11-2008</v>
      </c>
      <c r="AG41" s="228">
        <f>IFERROR(VLOOKUP(AF41,IPC!$E$2:$F$1745,2,0),IPC!$H$1)</f>
        <v>99.56</v>
      </c>
      <c r="AH41" s="227" t="str">
        <f t="shared" si="11"/>
        <v>1-1900</v>
      </c>
      <c r="AI41" s="228">
        <f>IFERROR(VLOOKUP(AH41,IPC!$E$2:$F$1745,2,0),IPC!$H$1)</f>
        <v>196.40440950939998</v>
      </c>
      <c r="AJ41" s="227">
        <f>VLOOKUP(N41,T!$AD$1:$AE$50,2,0)</f>
        <v>1</v>
      </c>
      <c r="AK41" s="227">
        <f t="shared" si="17"/>
        <v>0</v>
      </c>
      <c r="AL41" s="229" t="s">
        <v>2191</v>
      </c>
      <c r="AM41" s="229">
        <v>276009</v>
      </c>
    </row>
    <row r="42" spans="1:39" ht="15.75" hidden="1" x14ac:dyDescent="0.25">
      <c r="A42" s="207" t="s">
        <v>2233</v>
      </c>
      <c r="B42" s="208">
        <v>0</v>
      </c>
      <c r="C42" s="209">
        <v>1</v>
      </c>
      <c r="D42" s="209" t="s">
        <v>1583</v>
      </c>
      <c r="E42" s="210" t="s">
        <v>1</v>
      </c>
      <c r="F42" s="210" t="s">
        <v>1</v>
      </c>
      <c r="G42" s="210" t="s">
        <v>0</v>
      </c>
      <c r="H42" s="210" t="s">
        <v>5</v>
      </c>
      <c r="I42" s="211">
        <v>40585</v>
      </c>
      <c r="J42" s="212">
        <v>14</v>
      </c>
      <c r="K42" s="213" t="str">
        <f t="shared" si="0"/>
        <v>MEDIA</v>
      </c>
      <c r="L42" s="214">
        <f t="shared" si="1"/>
        <v>1.106849315068493</v>
      </c>
      <c r="M42" s="215">
        <f t="shared" si="2"/>
        <v>0</v>
      </c>
      <c r="N42" s="210" t="s">
        <v>1555</v>
      </c>
      <c r="O42" s="216">
        <f t="shared" si="12"/>
        <v>0.1038</v>
      </c>
      <c r="P42" s="217" t="s">
        <v>1584</v>
      </c>
      <c r="Q42" s="218"/>
      <c r="R42" s="217"/>
      <c r="S42" s="219" t="str">
        <f t="shared" si="3"/>
        <v>Cuentas de orden</v>
      </c>
      <c r="T42" s="220">
        <f t="shared" si="13"/>
        <v>0</v>
      </c>
      <c r="U42" s="220">
        <f t="shared" si="14"/>
        <v>0</v>
      </c>
      <c r="V42" s="221">
        <f t="shared" si="15"/>
        <v>0</v>
      </c>
      <c r="W42" s="222" t="str">
        <f t="shared" si="4"/>
        <v>La erogación del proceso con esta acción o medio de control se deriva de una obligación previa</v>
      </c>
      <c r="X42" s="219">
        <f t="shared" si="5"/>
        <v>35</v>
      </c>
      <c r="Y42" s="219">
        <f t="shared" si="6"/>
        <v>35</v>
      </c>
      <c r="Z42" s="219">
        <f t="shared" si="7"/>
        <v>92</v>
      </c>
      <c r="AA42" s="219">
        <f t="shared" si="8"/>
        <v>8</v>
      </c>
      <c r="AB42" s="223">
        <f t="shared" si="19"/>
        <v>0.42499999999999999</v>
      </c>
      <c r="AC42" s="224">
        <f t="shared" si="9"/>
        <v>45695</v>
      </c>
      <c r="AD42" s="225" t="str">
        <f t="shared" si="16"/>
        <v>12-2023</v>
      </c>
      <c r="AE42" s="226">
        <f>IFERROR(VLOOKUP(AD42,IPC!$E$2:$F$1745,2,0),IPC!$H$1)</f>
        <v>196.40440950939998</v>
      </c>
      <c r="AF42" s="227" t="str">
        <f t="shared" si="10"/>
        <v>2-2011</v>
      </c>
      <c r="AG42" s="228">
        <f>IFERROR(VLOOKUP(AF42,IPC!$E$2:$F$1745,2,0),IPC!$H$1)</f>
        <v>106.83</v>
      </c>
      <c r="AH42" s="227" t="str">
        <f t="shared" si="11"/>
        <v>1-1900</v>
      </c>
      <c r="AI42" s="228">
        <f>IFERROR(VLOOKUP(AH42,IPC!$E$2:$F$1745,2,0),IPC!$H$1)</f>
        <v>196.40440950939998</v>
      </c>
      <c r="AJ42" s="227">
        <f>VLOOKUP(N42,T!$AD$1:$AE$50,2,0)</f>
        <v>1</v>
      </c>
      <c r="AK42" s="227">
        <f t="shared" si="17"/>
        <v>0</v>
      </c>
      <c r="AL42" s="229" t="s">
        <v>2191</v>
      </c>
      <c r="AM42" s="229">
        <v>276062</v>
      </c>
    </row>
    <row r="43" spans="1:39" ht="15.75" hidden="1" x14ac:dyDescent="0.25">
      <c r="A43" s="207" t="s">
        <v>2234</v>
      </c>
      <c r="B43" s="208">
        <v>0</v>
      </c>
      <c r="C43" s="209">
        <v>1</v>
      </c>
      <c r="D43" s="209" t="s">
        <v>1583</v>
      </c>
      <c r="E43" s="210" t="s">
        <v>2</v>
      </c>
      <c r="F43" s="210" t="s">
        <v>2</v>
      </c>
      <c r="G43" s="210" t="s">
        <v>2</v>
      </c>
      <c r="H43" s="210" t="s">
        <v>2</v>
      </c>
      <c r="I43" s="211">
        <v>40390</v>
      </c>
      <c r="J43" s="212">
        <v>15</v>
      </c>
      <c r="K43" s="213" t="str">
        <f t="shared" si="0"/>
        <v>ALTA</v>
      </c>
      <c r="L43" s="214">
        <f t="shared" si="1"/>
        <v>1.5726027397260274</v>
      </c>
      <c r="M43" s="215">
        <f t="shared" si="2"/>
        <v>0</v>
      </c>
      <c r="N43" s="210" t="s">
        <v>1555</v>
      </c>
      <c r="O43" s="216">
        <f t="shared" si="12"/>
        <v>0.1038</v>
      </c>
      <c r="P43" s="217" t="s">
        <v>1584</v>
      </c>
      <c r="Q43" s="218"/>
      <c r="R43" s="217"/>
      <c r="S43" s="219" t="str">
        <f t="shared" si="3"/>
        <v>Provisión contable</v>
      </c>
      <c r="T43" s="220">
        <f t="shared" si="13"/>
        <v>0</v>
      </c>
      <c r="U43" s="220">
        <f t="shared" si="14"/>
        <v>0</v>
      </c>
      <c r="V43" s="221">
        <f t="shared" si="15"/>
        <v>0</v>
      </c>
      <c r="W43" s="222" t="str">
        <f t="shared" si="4"/>
        <v>La erogación del proceso con esta acción o medio de control se deriva de una obligación previa</v>
      </c>
      <c r="X43" s="219">
        <f t="shared" si="5"/>
        <v>65</v>
      </c>
      <c r="Y43" s="219">
        <f t="shared" si="6"/>
        <v>65</v>
      </c>
      <c r="Z43" s="219">
        <f t="shared" si="7"/>
        <v>65</v>
      </c>
      <c r="AA43" s="219">
        <f t="shared" si="8"/>
        <v>65</v>
      </c>
      <c r="AB43" s="223">
        <f t="shared" si="19"/>
        <v>0.65</v>
      </c>
      <c r="AC43" s="224">
        <f t="shared" si="9"/>
        <v>45865</v>
      </c>
      <c r="AD43" s="225" t="str">
        <f t="shared" si="16"/>
        <v>12-2023</v>
      </c>
      <c r="AE43" s="226">
        <f>IFERROR(VLOOKUP(AD43,IPC!$E$2:$F$1745,2,0),IPC!$H$1)</f>
        <v>196.40440950939998</v>
      </c>
      <c r="AF43" s="227" t="str">
        <f t="shared" si="10"/>
        <v>7-2010</v>
      </c>
      <c r="AG43" s="228">
        <f>IFERROR(VLOOKUP(AF43,IPC!$E$2:$F$1745,2,0),IPC!$H$1)</f>
        <v>104.47</v>
      </c>
      <c r="AH43" s="227" t="str">
        <f t="shared" si="11"/>
        <v>1-1900</v>
      </c>
      <c r="AI43" s="228">
        <f>IFERROR(VLOOKUP(AH43,IPC!$E$2:$F$1745,2,0),IPC!$H$1)</f>
        <v>196.40440950939998</v>
      </c>
      <c r="AJ43" s="227">
        <f>VLOOKUP(N43,T!$AD$1:$AE$50,2,0)</f>
        <v>1</v>
      </c>
      <c r="AK43" s="227">
        <f t="shared" si="17"/>
        <v>0</v>
      </c>
      <c r="AL43" s="229" t="s">
        <v>2191</v>
      </c>
      <c r="AM43" s="229">
        <v>276063</v>
      </c>
    </row>
    <row r="44" spans="1:39" ht="15.75" hidden="1" x14ac:dyDescent="0.25">
      <c r="A44" s="207" t="s">
        <v>2235</v>
      </c>
      <c r="B44" s="208">
        <v>0</v>
      </c>
      <c r="C44" s="209">
        <v>1</v>
      </c>
      <c r="D44" s="209" t="s">
        <v>1583</v>
      </c>
      <c r="E44" s="210" t="s">
        <v>2</v>
      </c>
      <c r="F44" s="210" t="s">
        <v>1</v>
      </c>
      <c r="G44" s="210" t="s">
        <v>2</v>
      </c>
      <c r="H44" s="210" t="s">
        <v>1</v>
      </c>
      <c r="I44" s="211">
        <v>40890</v>
      </c>
      <c r="J44" s="212">
        <v>14</v>
      </c>
      <c r="K44" s="213" t="str">
        <f t="shared" si="0"/>
        <v>MEDIA</v>
      </c>
      <c r="L44" s="214">
        <f t="shared" si="1"/>
        <v>1.9424657534246574</v>
      </c>
      <c r="M44" s="215">
        <f t="shared" si="2"/>
        <v>0</v>
      </c>
      <c r="N44" s="210" t="s">
        <v>1545</v>
      </c>
      <c r="O44" s="216">
        <f t="shared" si="12"/>
        <v>0.1038</v>
      </c>
      <c r="P44" s="217" t="s">
        <v>1584</v>
      </c>
      <c r="Q44" s="218"/>
      <c r="R44" s="217"/>
      <c r="S44" s="219" t="str">
        <f t="shared" si="3"/>
        <v>Cuentas de orden</v>
      </c>
      <c r="T44" s="220">
        <f t="shared" si="13"/>
        <v>0</v>
      </c>
      <c r="U44" s="220">
        <f t="shared" si="14"/>
        <v>0</v>
      </c>
      <c r="V44" s="221">
        <f t="shared" si="15"/>
        <v>0</v>
      </c>
      <c r="W44" s="222" t="str">
        <f t="shared" si="4"/>
        <v/>
      </c>
      <c r="X44" s="219">
        <f t="shared" si="5"/>
        <v>65</v>
      </c>
      <c r="Y44" s="219">
        <f t="shared" si="6"/>
        <v>35</v>
      </c>
      <c r="Z44" s="219">
        <f t="shared" si="7"/>
        <v>65</v>
      </c>
      <c r="AA44" s="219">
        <f t="shared" si="8"/>
        <v>35</v>
      </c>
      <c r="AB44" s="223">
        <f t="shared" si="19"/>
        <v>0.5</v>
      </c>
      <c r="AC44" s="224">
        <f t="shared" si="9"/>
        <v>46000</v>
      </c>
      <c r="AD44" s="225" t="str">
        <f t="shared" si="16"/>
        <v>12-2023</v>
      </c>
      <c r="AE44" s="226">
        <f>IFERROR(VLOOKUP(AD44,IPC!$E$2:$F$1745,2,0),IPC!$H$1)</f>
        <v>196.40440950939998</v>
      </c>
      <c r="AF44" s="227" t="str">
        <f t="shared" si="10"/>
        <v>12-2011</v>
      </c>
      <c r="AG44" s="228">
        <f>IFERROR(VLOOKUP(AF44,IPC!$E$2:$F$1745,2,0),IPC!$H$1)</f>
        <v>109.16</v>
      </c>
      <c r="AH44" s="227" t="str">
        <f t="shared" si="11"/>
        <v>1-1900</v>
      </c>
      <c r="AI44" s="228">
        <f>IFERROR(VLOOKUP(AH44,IPC!$E$2:$F$1745,2,0),IPC!$H$1)</f>
        <v>196.40440950939998</v>
      </c>
      <c r="AJ44" s="227">
        <f>VLOOKUP(N44,T!$AD$1:$AE$50,2,0)</f>
        <v>0</v>
      </c>
      <c r="AK44" s="227" t="str">
        <f t="shared" si="17"/>
        <v>ok</v>
      </c>
      <c r="AL44" s="229" t="s">
        <v>2191</v>
      </c>
      <c r="AM44" s="229">
        <v>276167</v>
      </c>
    </row>
    <row r="45" spans="1:39" ht="15.75" x14ac:dyDescent="0.25">
      <c r="A45" s="207" t="s">
        <v>2236</v>
      </c>
      <c r="B45" s="208">
        <v>300000000</v>
      </c>
      <c r="C45" s="209">
        <v>1</v>
      </c>
      <c r="D45" s="209" t="s">
        <v>1583</v>
      </c>
      <c r="E45" s="210" t="s">
        <v>2</v>
      </c>
      <c r="F45" s="210" t="s">
        <v>2</v>
      </c>
      <c r="G45" s="210" t="s">
        <v>2</v>
      </c>
      <c r="H45" s="210" t="s">
        <v>2</v>
      </c>
      <c r="I45" s="211">
        <v>40868</v>
      </c>
      <c r="J45" s="212">
        <v>14</v>
      </c>
      <c r="K45" s="213" t="str">
        <f t="shared" si="0"/>
        <v>ALTA</v>
      </c>
      <c r="L45" s="214">
        <f t="shared" si="1"/>
        <v>1.8821917808219177</v>
      </c>
      <c r="M45" s="215">
        <f t="shared" si="2"/>
        <v>542054488</v>
      </c>
      <c r="N45" s="210" t="s">
        <v>1725</v>
      </c>
      <c r="O45" s="216">
        <f t="shared" si="12"/>
        <v>0.1038</v>
      </c>
      <c r="P45" s="217" t="s">
        <v>1584</v>
      </c>
      <c r="Q45" s="218"/>
      <c r="R45" s="217"/>
      <c r="S45" s="219" t="str">
        <f t="shared" si="3"/>
        <v>Provisión contable</v>
      </c>
      <c r="T45" s="220">
        <f t="shared" si="13"/>
        <v>533873891</v>
      </c>
      <c r="U45" s="220">
        <f t="shared" si="14"/>
        <v>533873891</v>
      </c>
      <c r="V45" s="221">
        <f t="shared" si="15"/>
        <v>533873891</v>
      </c>
      <c r="W45" s="222" t="str">
        <f t="shared" si="4"/>
        <v/>
      </c>
      <c r="X45" s="219">
        <f t="shared" si="5"/>
        <v>65</v>
      </c>
      <c r="Y45" s="219">
        <f t="shared" si="6"/>
        <v>65</v>
      </c>
      <c r="Z45" s="219">
        <f t="shared" si="7"/>
        <v>65</v>
      </c>
      <c r="AA45" s="219">
        <f t="shared" si="8"/>
        <v>65</v>
      </c>
      <c r="AB45" s="223">
        <f t="shared" si="19"/>
        <v>0.65</v>
      </c>
      <c r="AC45" s="224">
        <f t="shared" si="9"/>
        <v>45978</v>
      </c>
      <c r="AD45" s="225" t="str">
        <f t="shared" si="16"/>
        <v>12-2023</v>
      </c>
      <c r="AE45" s="226">
        <f>IFERROR(VLOOKUP(AD45,IPC!$E$2:$F$1745,2,0),IPC!$H$1)</f>
        <v>196.40440950939998</v>
      </c>
      <c r="AF45" s="227" t="str">
        <f t="shared" si="10"/>
        <v>11-2011</v>
      </c>
      <c r="AG45" s="228">
        <f>IFERROR(VLOOKUP(AF45,IPC!$E$2:$F$1745,2,0),IPC!$H$1)</f>
        <v>108.7</v>
      </c>
      <c r="AH45" s="227" t="str">
        <f t="shared" si="11"/>
        <v>1-1900</v>
      </c>
      <c r="AI45" s="228">
        <f>IFERROR(VLOOKUP(AH45,IPC!$E$2:$F$1745,2,0),IPC!$H$1)</f>
        <v>196.40440950939998</v>
      </c>
      <c r="AJ45" s="227">
        <f>VLOOKUP(N45,T!$AD$1:$AE$50,2,0)</f>
        <v>0</v>
      </c>
      <c r="AK45" s="227" t="str">
        <f t="shared" si="17"/>
        <v>ok</v>
      </c>
      <c r="AL45" s="229" t="s">
        <v>2191</v>
      </c>
      <c r="AM45" s="229">
        <v>276510</v>
      </c>
    </row>
    <row r="46" spans="1:39" ht="15.75" hidden="1" x14ac:dyDescent="0.25">
      <c r="A46" s="207" t="s">
        <v>2237</v>
      </c>
      <c r="B46" s="208">
        <v>0</v>
      </c>
      <c r="C46" s="209">
        <v>1</v>
      </c>
      <c r="D46" s="209" t="s">
        <v>1583</v>
      </c>
      <c r="E46" s="210" t="s">
        <v>5</v>
      </c>
      <c r="F46" s="210" t="s">
        <v>5</v>
      </c>
      <c r="G46" s="210" t="s">
        <v>0</v>
      </c>
      <c r="H46" s="210" t="s">
        <v>5</v>
      </c>
      <c r="I46" s="211">
        <v>39972</v>
      </c>
      <c r="J46" s="212">
        <v>16</v>
      </c>
      <c r="K46" s="213" t="str">
        <f t="shared" si="0"/>
        <v>MEDIA</v>
      </c>
      <c r="L46" s="214">
        <f t="shared" si="1"/>
        <v>1.4273972602739726</v>
      </c>
      <c r="M46" s="215">
        <f t="shared" si="2"/>
        <v>0</v>
      </c>
      <c r="N46" s="210" t="s">
        <v>1555</v>
      </c>
      <c r="O46" s="216">
        <f t="shared" si="12"/>
        <v>0.1038</v>
      </c>
      <c r="P46" s="217" t="s">
        <v>1584</v>
      </c>
      <c r="Q46" s="218"/>
      <c r="R46" s="217"/>
      <c r="S46" s="219" t="str">
        <f t="shared" si="3"/>
        <v>Cuentas de orden</v>
      </c>
      <c r="T46" s="220">
        <f t="shared" si="13"/>
        <v>0</v>
      </c>
      <c r="U46" s="220">
        <f t="shared" si="14"/>
        <v>0</v>
      </c>
      <c r="V46" s="221">
        <f t="shared" si="15"/>
        <v>0</v>
      </c>
      <c r="W46" s="222" t="str">
        <f t="shared" si="4"/>
        <v>La erogación del proceso con esta acción o medio de control se deriva de una obligación previa</v>
      </c>
      <c r="X46" s="219">
        <f t="shared" ref="X46:X63" si="20">VLOOKUP(E46,$D$5:$F$9,3,0)</f>
        <v>8</v>
      </c>
      <c r="Y46" s="219">
        <f t="shared" ref="Y46:Y63" si="21">VLOOKUP(F46,$D$5:$F$9,3,0)</f>
        <v>8</v>
      </c>
      <c r="Z46" s="219">
        <f t="shared" ref="Z46:Z63" si="22">VLOOKUP(G46,$D$5:$F$9,3,0)</f>
        <v>92</v>
      </c>
      <c r="AA46" s="219">
        <f t="shared" ref="AA46:AA63" si="23">VLOOKUP(H46,$D$5:$F$9,3,0)</f>
        <v>8</v>
      </c>
      <c r="AB46" s="223">
        <f t="shared" si="19"/>
        <v>0.28999999999999998</v>
      </c>
      <c r="AC46" s="224">
        <f t="shared" si="9"/>
        <v>45812</v>
      </c>
      <c r="AD46" s="225" t="str">
        <f t="shared" si="16"/>
        <v>12-2023</v>
      </c>
      <c r="AE46" s="226">
        <f>IFERROR(VLOOKUP(AD46,IPC!$E$2:$F$1745,2,0),IPC!$H$1)</f>
        <v>196.40440950939998</v>
      </c>
      <c r="AF46" s="227" t="str">
        <f t="shared" si="10"/>
        <v>6-2009</v>
      </c>
      <c r="AG46" s="228">
        <f>IFERROR(VLOOKUP(AF46,IPC!$E$2:$F$1745,2,0),IPC!$H$1)</f>
        <v>102.22</v>
      </c>
      <c r="AH46" s="227" t="str">
        <f t="shared" ref="AH46:AH77" si="24">(MONTH(Q46)&amp;"-"&amp;YEAR(Q46))</f>
        <v>1-1900</v>
      </c>
      <c r="AI46" s="228">
        <f>IFERROR(VLOOKUP(AH46,IPC!$E$2:$F$1745,2,0),IPC!$H$1)</f>
        <v>196.40440950939998</v>
      </c>
      <c r="AJ46" s="227">
        <f>VLOOKUP(N46,T!$AD$1:$AE$50,2,0)</f>
        <v>1</v>
      </c>
      <c r="AK46" s="227">
        <f t="shared" si="17"/>
        <v>0</v>
      </c>
      <c r="AL46" s="229" t="s">
        <v>2191</v>
      </c>
      <c r="AM46" s="229">
        <v>276620</v>
      </c>
    </row>
    <row r="47" spans="1:39" ht="15.75" hidden="1" x14ac:dyDescent="0.25">
      <c r="A47" s="207" t="s">
        <v>2238</v>
      </c>
      <c r="B47" s="208">
        <v>0</v>
      </c>
      <c r="C47" s="209">
        <v>1</v>
      </c>
      <c r="D47" s="209" t="s">
        <v>1583</v>
      </c>
      <c r="E47" s="210" t="s">
        <v>5</v>
      </c>
      <c r="F47" s="210" t="s">
        <v>5</v>
      </c>
      <c r="G47" s="210" t="s">
        <v>0</v>
      </c>
      <c r="H47" s="210" t="s">
        <v>5</v>
      </c>
      <c r="I47" s="211">
        <v>40528</v>
      </c>
      <c r="J47" s="212">
        <v>15</v>
      </c>
      <c r="K47" s="213" t="str">
        <f t="shared" si="0"/>
        <v>MEDIA</v>
      </c>
      <c r="L47" s="214">
        <f t="shared" si="1"/>
        <v>1.9506849315068493</v>
      </c>
      <c r="M47" s="215">
        <f t="shared" si="2"/>
        <v>0</v>
      </c>
      <c r="N47" s="210" t="s">
        <v>1555</v>
      </c>
      <c r="O47" s="216">
        <f t="shared" si="12"/>
        <v>0.1038</v>
      </c>
      <c r="P47" s="217" t="s">
        <v>1584</v>
      </c>
      <c r="Q47" s="218"/>
      <c r="R47" s="217"/>
      <c r="S47" s="219" t="str">
        <f t="shared" si="3"/>
        <v>Cuentas de orden</v>
      </c>
      <c r="T47" s="220">
        <f t="shared" si="13"/>
        <v>0</v>
      </c>
      <c r="U47" s="220">
        <f t="shared" si="14"/>
        <v>0</v>
      </c>
      <c r="V47" s="221">
        <f t="shared" si="15"/>
        <v>0</v>
      </c>
      <c r="W47" s="222" t="str">
        <f t="shared" si="4"/>
        <v>La erogación del proceso con esta acción o medio de control se deriva de una obligación previa</v>
      </c>
      <c r="X47" s="219">
        <f t="shared" si="20"/>
        <v>8</v>
      </c>
      <c r="Y47" s="219">
        <f t="shared" si="21"/>
        <v>8</v>
      </c>
      <c r="Z47" s="219">
        <f t="shared" si="22"/>
        <v>92</v>
      </c>
      <c r="AA47" s="219">
        <f t="shared" si="23"/>
        <v>8</v>
      </c>
      <c r="AB47" s="223">
        <f t="shared" si="19"/>
        <v>0.28999999999999998</v>
      </c>
      <c r="AC47" s="224">
        <f t="shared" si="9"/>
        <v>46003</v>
      </c>
      <c r="AD47" s="225" t="str">
        <f t="shared" si="16"/>
        <v>12-2023</v>
      </c>
      <c r="AE47" s="226">
        <f>IFERROR(VLOOKUP(AD47,IPC!$E$2:$F$1745,2,0),IPC!$H$1)</f>
        <v>196.40440950939998</v>
      </c>
      <c r="AF47" s="227" t="str">
        <f t="shared" si="10"/>
        <v>12-2010</v>
      </c>
      <c r="AG47" s="228">
        <f>IFERROR(VLOOKUP(AF47,IPC!$E$2:$F$1745,2,0),IPC!$H$1)</f>
        <v>105.24</v>
      </c>
      <c r="AH47" s="227" t="str">
        <f t="shared" si="24"/>
        <v>1-1900</v>
      </c>
      <c r="AI47" s="228">
        <f>IFERROR(VLOOKUP(AH47,IPC!$E$2:$F$1745,2,0),IPC!$H$1)</f>
        <v>196.40440950939998</v>
      </c>
      <c r="AJ47" s="227">
        <f>VLOOKUP(N47,T!$AD$1:$AE$50,2,0)</f>
        <v>1</v>
      </c>
      <c r="AK47" s="227">
        <f t="shared" si="17"/>
        <v>0</v>
      </c>
      <c r="AL47" s="229" t="s">
        <v>2191</v>
      </c>
      <c r="AM47" s="229">
        <v>278751</v>
      </c>
    </row>
    <row r="48" spans="1:39" ht="15.75" x14ac:dyDescent="0.25">
      <c r="A48" s="207" t="s">
        <v>2239</v>
      </c>
      <c r="B48" s="208">
        <v>643520000</v>
      </c>
      <c r="C48" s="209">
        <v>1</v>
      </c>
      <c r="D48" s="209" t="s">
        <v>1583</v>
      </c>
      <c r="E48" s="210" t="s">
        <v>1</v>
      </c>
      <c r="F48" s="210" t="s">
        <v>1</v>
      </c>
      <c r="G48" s="210" t="s">
        <v>2</v>
      </c>
      <c r="H48" s="210" t="s">
        <v>2</v>
      </c>
      <c r="I48" s="211">
        <v>41080</v>
      </c>
      <c r="J48" s="212">
        <v>13</v>
      </c>
      <c r="K48" s="213" t="str">
        <f t="shared" si="0"/>
        <v>MEDIA</v>
      </c>
      <c r="L48" s="214">
        <f t="shared" si="1"/>
        <v>1.463013698630137</v>
      </c>
      <c r="M48" s="215">
        <f t="shared" si="2"/>
        <v>1135071088</v>
      </c>
      <c r="N48" s="210" t="s">
        <v>1727</v>
      </c>
      <c r="O48" s="216">
        <f t="shared" si="12"/>
        <v>0.1038</v>
      </c>
      <c r="P48" s="217" t="s">
        <v>1584</v>
      </c>
      <c r="Q48" s="218"/>
      <c r="R48" s="217"/>
      <c r="S48" s="219" t="str">
        <f t="shared" si="3"/>
        <v>Cuentas de orden</v>
      </c>
      <c r="T48" s="220">
        <f t="shared" si="13"/>
        <v>1121733313</v>
      </c>
      <c r="U48" s="220">
        <f t="shared" si="14"/>
        <v>1121733313</v>
      </c>
      <c r="V48" s="221">
        <f t="shared" si="15"/>
        <v>0</v>
      </c>
      <c r="W48" s="222" t="str">
        <f t="shared" si="4"/>
        <v/>
      </c>
      <c r="X48" s="219">
        <f t="shared" si="20"/>
        <v>35</v>
      </c>
      <c r="Y48" s="219">
        <f t="shared" si="21"/>
        <v>35</v>
      </c>
      <c r="Z48" s="219">
        <f t="shared" si="22"/>
        <v>65</v>
      </c>
      <c r="AA48" s="219">
        <f t="shared" si="23"/>
        <v>65</v>
      </c>
      <c r="AB48" s="223">
        <f t="shared" si="19"/>
        <v>0.5</v>
      </c>
      <c r="AC48" s="224">
        <f t="shared" si="9"/>
        <v>45825</v>
      </c>
      <c r="AD48" s="225" t="str">
        <f t="shared" si="16"/>
        <v>12-2023</v>
      </c>
      <c r="AE48" s="226">
        <f>IFERROR(VLOOKUP(AD48,IPC!$E$2:$F$1745,2,0),IPC!$H$1)</f>
        <v>196.40440950939998</v>
      </c>
      <c r="AF48" s="227" t="str">
        <f t="shared" si="10"/>
        <v>6-2012</v>
      </c>
      <c r="AG48" s="228">
        <f>IFERROR(VLOOKUP(AF48,IPC!$E$2:$F$1745,2,0),IPC!$H$1)</f>
        <v>111.35</v>
      </c>
      <c r="AH48" s="227" t="str">
        <f t="shared" si="24"/>
        <v>1-1900</v>
      </c>
      <c r="AI48" s="228">
        <f>IFERROR(VLOOKUP(AH48,IPC!$E$2:$F$1745,2,0),IPC!$H$1)</f>
        <v>196.40440950939998</v>
      </c>
      <c r="AJ48" s="227">
        <f>VLOOKUP(N48,T!$AD$1:$AE$50,2,0)</f>
        <v>0</v>
      </c>
      <c r="AK48" s="227" t="str">
        <f t="shared" si="17"/>
        <v>ok</v>
      </c>
      <c r="AL48" s="229" t="s">
        <v>2191</v>
      </c>
      <c r="AM48" s="229">
        <v>288981</v>
      </c>
    </row>
    <row r="49" spans="1:39" ht="15.75" hidden="1" x14ac:dyDescent="0.25">
      <c r="A49" s="207" t="s">
        <v>2240</v>
      </c>
      <c r="B49" s="208">
        <v>0</v>
      </c>
      <c r="C49" s="209">
        <v>1</v>
      </c>
      <c r="D49" s="209" t="s">
        <v>1583</v>
      </c>
      <c r="E49" s="210" t="s">
        <v>2</v>
      </c>
      <c r="F49" s="210" t="s">
        <v>2</v>
      </c>
      <c r="G49" s="210" t="s">
        <v>2</v>
      </c>
      <c r="H49" s="210" t="s">
        <v>2</v>
      </c>
      <c r="I49" s="211">
        <v>40875</v>
      </c>
      <c r="J49" s="212">
        <v>14</v>
      </c>
      <c r="K49" s="213" t="str">
        <f t="shared" si="0"/>
        <v>ALTA</v>
      </c>
      <c r="L49" s="214">
        <f t="shared" si="1"/>
        <v>1.9013698630136986</v>
      </c>
      <c r="M49" s="215">
        <f t="shared" si="2"/>
        <v>0</v>
      </c>
      <c r="N49" s="210" t="s">
        <v>1555</v>
      </c>
      <c r="O49" s="216">
        <f t="shared" si="12"/>
        <v>0.1038</v>
      </c>
      <c r="P49" s="217" t="s">
        <v>1584</v>
      </c>
      <c r="Q49" s="218"/>
      <c r="R49" s="217"/>
      <c r="S49" s="219" t="str">
        <f t="shared" si="3"/>
        <v>Provisión contable</v>
      </c>
      <c r="T49" s="220">
        <f t="shared" si="13"/>
        <v>0</v>
      </c>
      <c r="U49" s="220">
        <f t="shared" si="14"/>
        <v>0</v>
      </c>
      <c r="V49" s="221">
        <f t="shared" si="15"/>
        <v>0</v>
      </c>
      <c r="W49" s="222" t="str">
        <f t="shared" si="4"/>
        <v>La erogación del proceso con esta acción o medio de control se deriva de una obligación previa</v>
      </c>
      <c r="X49" s="219">
        <f t="shared" si="20"/>
        <v>65</v>
      </c>
      <c r="Y49" s="219">
        <f t="shared" si="21"/>
        <v>65</v>
      </c>
      <c r="Z49" s="219">
        <f t="shared" si="22"/>
        <v>65</v>
      </c>
      <c r="AA49" s="219">
        <f t="shared" si="23"/>
        <v>65</v>
      </c>
      <c r="AB49" s="223">
        <f t="shared" si="19"/>
        <v>0.65</v>
      </c>
      <c r="AC49" s="224">
        <f t="shared" si="9"/>
        <v>45985</v>
      </c>
      <c r="AD49" s="225" t="str">
        <f t="shared" si="16"/>
        <v>12-2023</v>
      </c>
      <c r="AE49" s="226">
        <f>IFERROR(VLOOKUP(AD49,IPC!$E$2:$F$1745,2,0),IPC!$H$1)</f>
        <v>196.40440950939998</v>
      </c>
      <c r="AF49" s="227" t="str">
        <f t="shared" si="10"/>
        <v>11-2011</v>
      </c>
      <c r="AG49" s="228">
        <f>IFERROR(VLOOKUP(AF49,IPC!$E$2:$F$1745,2,0),IPC!$H$1)</f>
        <v>108.7</v>
      </c>
      <c r="AH49" s="227" t="str">
        <f t="shared" si="24"/>
        <v>1-1900</v>
      </c>
      <c r="AI49" s="228">
        <f>IFERROR(VLOOKUP(AH49,IPC!$E$2:$F$1745,2,0),IPC!$H$1)</f>
        <v>196.40440950939998</v>
      </c>
      <c r="AJ49" s="227">
        <f>VLOOKUP(N49,T!$AD$1:$AE$50,2,0)</f>
        <v>1</v>
      </c>
      <c r="AK49" s="227">
        <f t="shared" si="17"/>
        <v>0</v>
      </c>
      <c r="AL49" s="229" t="s">
        <v>2191</v>
      </c>
      <c r="AM49" s="229">
        <v>306015</v>
      </c>
    </row>
    <row r="50" spans="1:39" ht="15.75" x14ac:dyDescent="0.25">
      <c r="A50" s="207" t="s">
        <v>2241</v>
      </c>
      <c r="B50" s="208">
        <v>5035000000</v>
      </c>
      <c r="C50" s="209">
        <v>1</v>
      </c>
      <c r="D50" s="209" t="s">
        <v>1583</v>
      </c>
      <c r="E50" s="210" t="s">
        <v>2</v>
      </c>
      <c r="F50" s="210" t="s">
        <v>1</v>
      </c>
      <c r="G50" s="210" t="s">
        <v>2</v>
      </c>
      <c r="H50" s="210" t="s">
        <v>1</v>
      </c>
      <c r="I50" s="211">
        <v>40522</v>
      </c>
      <c r="J50" s="212">
        <v>15</v>
      </c>
      <c r="K50" s="213" t="str">
        <f t="shared" si="0"/>
        <v>MEDIA</v>
      </c>
      <c r="L50" s="214">
        <f t="shared" si="1"/>
        <v>1.9342465753424658</v>
      </c>
      <c r="M50" s="215">
        <f t="shared" si="2"/>
        <v>9396581166</v>
      </c>
      <c r="N50" s="210" t="s">
        <v>1725</v>
      </c>
      <c r="O50" s="216">
        <f t="shared" si="12"/>
        <v>0.1038</v>
      </c>
      <c r="P50" s="217" t="s">
        <v>1584</v>
      </c>
      <c r="Q50" s="218"/>
      <c r="R50" s="217"/>
      <c r="S50" s="219" t="str">
        <f t="shared" si="3"/>
        <v>Cuentas de orden</v>
      </c>
      <c r="T50" s="220">
        <f t="shared" si="13"/>
        <v>9250878069</v>
      </c>
      <c r="U50" s="220">
        <f t="shared" si="14"/>
        <v>9250878069</v>
      </c>
      <c r="V50" s="221">
        <f t="shared" si="15"/>
        <v>0</v>
      </c>
      <c r="W50" s="222" t="str">
        <f t="shared" si="4"/>
        <v/>
      </c>
      <c r="X50" s="219">
        <f t="shared" si="20"/>
        <v>65</v>
      </c>
      <c r="Y50" s="219">
        <f t="shared" si="21"/>
        <v>35</v>
      </c>
      <c r="Z50" s="219">
        <f t="shared" si="22"/>
        <v>65</v>
      </c>
      <c r="AA50" s="219">
        <f t="shared" si="23"/>
        <v>35</v>
      </c>
      <c r="AB50" s="223">
        <f t="shared" si="19"/>
        <v>0.5</v>
      </c>
      <c r="AC50" s="224">
        <f t="shared" si="9"/>
        <v>45997</v>
      </c>
      <c r="AD50" s="225" t="str">
        <f t="shared" si="16"/>
        <v>12-2023</v>
      </c>
      <c r="AE50" s="226">
        <f>IFERROR(VLOOKUP(AD50,IPC!$E$2:$F$1745,2,0),IPC!$H$1)</f>
        <v>196.40440950939998</v>
      </c>
      <c r="AF50" s="227" t="str">
        <f t="shared" si="10"/>
        <v>12-2010</v>
      </c>
      <c r="AG50" s="228">
        <f>IFERROR(VLOOKUP(AF50,IPC!$E$2:$F$1745,2,0),IPC!$H$1)</f>
        <v>105.24</v>
      </c>
      <c r="AH50" s="227" t="str">
        <f t="shared" si="24"/>
        <v>1-1900</v>
      </c>
      <c r="AI50" s="228">
        <f>IFERROR(VLOOKUP(AH50,IPC!$E$2:$F$1745,2,0),IPC!$H$1)</f>
        <v>196.40440950939998</v>
      </c>
      <c r="AJ50" s="227">
        <f>VLOOKUP(N50,T!$AD$1:$AE$50,2,0)</f>
        <v>0</v>
      </c>
      <c r="AK50" s="227" t="str">
        <f t="shared" si="17"/>
        <v>ok</v>
      </c>
      <c r="AL50" s="229" t="s">
        <v>2191</v>
      </c>
      <c r="AM50" s="229">
        <v>323386</v>
      </c>
    </row>
    <row r="51" spans="1:39" ht="15.75" hidden="1" x14ac:dyDescent="0.25">
      <c r="A51" s="207" t="s">
        <v>2242</v>
      </c>
      <c r="B51" s="208">
        <v>0</v>
      </c>
      <c r="C51" s="209">
        <v>1</v>
      </c>
      <c r="D51" s="209" t="s">
        <v>1583</v>
      </c>
      <c r="E51" s="210" t="s">
        <v>1</v>
      </c>
      <c r="F51" s="210" t="s">
        <v>1</v>
      </c>
      <c r="G51" s="210" t="s">
        <v>1</v>
      </c>
      <c r="H51" s="210" t="s">
        <v>5</v>
      </c>
      <c r="I51" s="211">
        <v>41353</v>
      </c>
      <c r="J51" s="212">
        <v>12</v>
      </c>
      <c r="K51" s="213" t="str">
        <f t="shared" si="0"/>
        <v>MEDIA</v>
      </c>
      <c r="L51" s="214">
        <f t="shared" si="1"/>
        <v>1.210958904109589</v>
      </c>
      <c r="M51" s="215">
        <f t="shared" si="2"/>
        <v>0</v>
      </c>
      <c r="N51" s="210" t="s">
        <v>1555</v>
      </c>
      <c r="O51" s="216">
        <f t="shared" si="12"/>
        <v>0.1038</v>
      </c>
      <c r="P51" s="217" t="s">
        <v>1584</v>
      </c>
      <c r="Q51" s="218"/>
      <c r="R51" s="217"/>
      <c r="S51" s="219" t="str">
        <f t="shared" si="3"/>
        <v>Cuentas de orden</v>
      </c>
      <c r="T51" s="220">
        <f t="shared" si="13"/>
        <v>0</v>
      </c>
      <c r="U51" s="220">
        <f t="shared" si="14"/>
        <v>0</v>
      </c>
      <c r="V51" s="221">
        <f t="shared" si="15"/>
        <v>0</v>
      </c>
      <c r="W51" s="222" t="str">
        <f t="shared" si="4"/>
        <v>La erogación del proceso con esta acción o medio de control se deriva de una obligación previa</v>
      </c>
      <c r="X51" s="219">
        <f t="shared" si="20"/>
        <v>35</v>
      </c>
      <c r="Y51" s="219">
        <f t="shared" si="21"/>
        <v>35</v>
      </c>
      <c r="Z51" s="219">
        <f t="shared" si="22"/>
        <v>35</v>
      </c>
      <c r="AA51" s="219">
        <f t="shared" si="23"/>
        <v>8</v>
      </c>
      <c r="AB51" s="223">
        <f t="shared" si="19"/>
        <v>0.28249999999999997</v>
      </c>
      <c r="AC51" s="224">
        <f t="shared" si="9"/>
        <v>45733</v>
      </c>
      <c r="AD51" s="225" t="str">
        <f t="shared" si="16"/>
        <v>12-2023</v>
      </c>
      <c r="AE51" s="226">
        <f>IFERROR(VLOOKUP(AD51,IPC!$E$2:$F$1745,2,0),IPC!$H$1)</f>
        <v>196.40440950939998</v>
      </c>
      <c r="AF51" s="227" t="str">
        <f t="shared" si="10"/>
        <v>3-2013</v>
      </c>
      <c r="AG51" s="228">
        <f>IFERROR(VLOOKUP(AF51,IPC!$E$2:$F$1745,2,0),IPC!$H$1)</f>
        <v>112.88</v>
      </c>
      <c r="AH51" s="227" t="str">
        <f t="shared" si="24"/>
        <v>1-1900</v>
      </c>
      <c r="AI51" s="228">
        <f>IFERROR(VLOOKUP(AH51,IPC!$E$2:$F$1745,2,0),IPC!$H$1)</f>
        <v>196.40440950939998</v>
      </c>
      <c r="AJ51" s="227">
        <f>VLOOKUP(N51,T!$AD$1:$AE$50,2,0)</f>
        <v>1</v>
      </c>
      <c r="AK51" s="227">
        <f t="shared" si="17"/>
        <v>0</v>
      </c>
      <c r="AL51" s="229" t="s">
        <v>2191</v>
      </c>
      <c r="AM51" s="229">
        <v>340671</v>
      </c>
    </row>
    <row r="52" spans="1:39" ht="15.75" x14ac:dyDescent="0.25">
      <c r="A52" s="207" t="s">
        <v>2243</v>
      </c>
      <c r="B52" s="208">
        <v>125800000</v>
      </c>
      <c r="C52" s="209">
        <v>1</v>
      </c>
      <c r="D52" s="209" t="s">
        <v>1583</v>
      </c>
      <c r="E52" s="210" t="s">
        <v>0</v>
      </c>
      <c r="F52" s="210" t="s">
        <v>0</v>
      </c>
      <c r="G52" s="210" t="s">
        <v>0</v>
      </c>
      <c r="H52" s="210" t="s">
        <v>0</v>
      </c>
      <c r="I52" s="211">
        <v>41396</v>
      </c>
      <c r="J52" s="212">
        <v>12</v>
      </c>
      <c r="K52" s="213" t="str">
        <f t="shared" si="0"/>
        <v>ALTA</v>
      </c>
      <c r="L52" s="214">
        <f t="shared" si="1"/>
        <v>1.3287671232876712</v>
      </c>
      <c r="M52" s="215">
        <f t="shared" si="2"/>
        <v>217727130</v>
      </c>
      <c r="N52" s="210" t="s">
        <v>1725</v>
      </c>
      <c r="O52" s="216">
        <f t="shared" si="12"/>
        <v>0.1038</v>
      </c>
      <c r="P52" s="217" t="s">
        <v>1583</v>
      </c>
      <c r="Q52" s="218">
        <v>42684</v>
      </c>
      <c r="R52" s="217">
        <v>0</v>
      </c>
      <c r="S52" s="219" t="str">
        <f t="shared" si="3"/>
        <v>Provisión contable</v>
      </c>
      <c r="T52" s="220">
        <f t="shared" si="13"/>
        <v>215402208</v>
      </c>
      <c r="U52" s="220">
        <f t="shared" si="14"/>
        <v>0</v>
      </c>
      <c r="V52" s="221">
        <f t="shared" si="15"/>
        <v>0</v>
      </c>
      <c r="W52" s="222" t="str">
        <f t="shared" si="4"/>
        <v>Ya tiene fallo desfavorable, clasifíquelo como Provisión contable</v>
      </c>
      <c r="X52" s="219">
        <f t="shared" si="20"/>
        <v>92</v>
      </c>
      <c r="Y52" s="219">
        <f t="shared" si="21"/>
        <v>92</v>
      </c>
      <c r="Z52" s="219">
        <f t="shared" si="22"/>
        <v>92</v>
      </c>
      <c r="AA52" s="219">
        <f t="shared" si="23"/>
        <v>92</v>
      </c>
      <c r="AB52" s="223">
        <f t="shared" si="19"/>
        <v>0.92</v>
      </c>
      <c r="AC52" s="224">
        <f t="shared" si="9"/>
        <v>45776</v>
      </c>
      <c r="AD52" s="225" t="str">
        <f t="shared" si="16"/>
        <v>12-2023</v>
      </c>
      <c r="AE52" s="226">
        <f>IFERROR(VLOOKUP(AD52,IPC!$E$2:$F$1745,2,0),IPC!$H$1)</f>
        <v>196.40440950939998</v>
      </c>
      <c r="AF52" s="227" t="str">
        <f t="shared" si="10"/>
        <v>5-2013</v>
      </c>
      <c r="AG52" s="228">
        <f>IFERROR(VLOOKUP(AF52,IPC!$E$2:$F$1745,2,0),IPC!$H$1)</f>
        <v>113.48</v>
      </c>
      <c r="AH52" s="227" t="str">
        <f t="shared" si="24"/>
        <v>11-2016</v>
      </c>
      <c r="AI52" s="228">
        <f>IFERROR(VLOOKUP(AH52,IPC!$E$2:$F$1745,2,0),IPC!$H$1)</f>
        <v>132.84598</v>
      </c>
      <c r="AJ52" s="227">
        <f>VLOOKUP(N52,T!$AD$1:$AE$50,2,0)</f>
        <v>0</v>
      </c>
      <c r="AK52" s="227" t="str">
        <f t="shared" si="17"/>
        <v>ok</v>
      </c>
      <c r="AL52" s="229" t="s">
        <v>2191</v>
      </c>
      <c r="AM52" s="229">
        <v>341704</v>
      </c>
    </row>
    <row r="53" spans="1:39" ht="15.75" hidden="1" x14ac:dyDescent="0.25">
      <c r="A53" s="207" t="s">
        <v>2244</v>
      </c>
      <c r="B53" s="208">
        <v>0</v>
      </c>
      <c r="C53" s="209">
        <v>1</v>
      </c>
      <c r="D53" s="209" t="s">
        <v>1583</v>
      </c>
      <c r="E53" s="210" t="s">
        <v>2</v>
      </c>
      <c r="F53" s="210" t="s">
        <v>1</v>
      </c>
      <c r="G53" s="210" t="s">
        <v>2</v>
      </c>
      <c r="H53" s="210" t="s">
        <v>1</v>
      </c>
      <c r="I53" s="211">
        <v>40162</v>
      </c>
      <c r="J53" s="212">
        <v>16</v>
      </c>
      <c r="K53" s="213" t="str">
        <f t="shared" si="0"/>
        <v>MEDIA</v>
      </c>
      <c r="L53" s="214">
        <f t="shared" si="1"/>
        <v>1.9479452054794522</v>
      </c>
      <c r="M53" s="215">
        <f t="shared" si="2"/>
        <v>0</v>
      </c>
      <c r="N53" s="210" t="s">
        <v>1725</v>
      </c>
      <c r="O53" s="216">
        <f t="shared" si="12"/>
        <v>0.1038</v>
      </c>
      <c r="P53" s="217" t="s">
        <v>1584</v>
      </c>
      <c r="Q53" s="218"/>
      <c r="R53" s="217"/>
      <c r="S53" s="219" t="str">
        <f t="shared" si="3"/>
        <v>Cuentas de orden</v>
      </c>
      <c r="T53" s="220">
        <f t="shared" si="13"/>
        <v>0</v>
      </c>
      <c r="U53" s="220">
        <f t="shared" si="14"/>
        <v>0</v>
      </c>
      <c r="V53" s="221">
        <f t="shared" si="15"/>
        <v>0</v>
      </c>
      <c r="W53" s="222" t="str">
        <f t="shared" si="4"/>
        <v/>
      </c>
      <c r="X53" s="219">
        <f t="shared" si="20"/>
        <v>65</v>
      </c>
      <c r="Y53" s="219">
        <f t="shared" si="21"/>
        <v>35</v>
      </c>
      <c r="Z53" s="219">
        <f t="shared" si="22"/>
        <v>65</v>
      </c>
      <c r="AA53" s="219">
        <f t="shared" si="23"/>
        <v>35</v>
      </c>
      <c r="AB53" s="223">
        <f t="shared" si="19"/>
        <v>0.5</v>
      </c>
      <c r="AC53" s="224">
        <f t="shared" si="9"/>
        <v>46002</v>
      </c>
      <c r="AD53" s="225" t="str">
        <f t="shared" si="16"/>
        <v>12-2023</v>
      </c>
      <c r="AE53" s="226">
        <f>IFERROR(VLOOKUP(AD53,IPC!$E$2:$F$1745,2,0),IPC!$H$1)</f>
        <v>196.40440950939998</v>
      </c>
      <c r="AF53" s="227" t="str">
        <f t="shared" si="10"/>
        <v>12-2009</v>
      </c>
      <c r="AG53" s="228">
        <f>IFERROR(VLOOKUP(AF53,IPC!$E$2:$F$1745,2,0),IPC!$H$1)</f>
        <v>102</v>
      </c>
      <c r="AH53" s="227" t="str">
        <f t="shared" si="24"/>
        <v>1-1900</v>
      </c>
      <c r="AI53" s="228">
        <f>IFERROR(VLOOKUP(AH53,IPC!$E$2:$F$1745,2,0),IPC!$H$1)</f>
        <v>196.40440950939998</v>
      </c>
      <c r="AJ53" s="227">
        <f>VLOOKUP(N53,T!$AD$1:$AE$50,2,0)</f>
        <v>0</v>
      </c>
      <c r="AK53" s="227" t="str">
        <f t="shared" si="17"/>
        <v>ok</v>
      </c>
      <c r="AL53" s="229" t="s">
        <v>2191</v>
      </c>
      <c r="AM53" s="229">
        <v>346168</v>
      </c>
    </row>
    <row r="54" spans="1:39" ht="15.75" x14ac:dyDescent="0.25">
      <c r="A54" s="207" t="s">
        <v>2245</v>
      </c>
      <c r="B54" s="208">
        <v>3212666</v>
      </c>
      <c r="C54" s="209">
        <v>1</v>
      </c>
      <c r="D54" s="209" t="s">
        <v>1583</v>
      </c>
      <c r="E54" s="210" t="s">
        <v>1</v>
      </c>
      <c r="F54" s="210" t="s">
        <v>1</v>
      </c>
      <c r="G54" s="210" t="s">
        <v>0</v>
      </c>
      <c r="H54" s="210" t="s">
        <v>5</v>
      </c>
      <c r="I54" s="211">
        <v>40421</v>
      </c>
      <c r="J54" s="212">
        <v>15</v>
      </c>
      <c r="K54" s="213" t="str">
        <f t="shared" si="0"/>
        <v>MEDIA</v>
      </c>
      <c r="L54" s="214">
        <f t="shared" si="1"/>
        <v>1.6575342465753424</v>
      </c>
      <c r="M54" s="215">
        <f t="shared" si="2"/>
        <v>6032907</v>
      </c>
      <c r="N54" s="210" t="s">
        <v>1555</v>
      </c>
      <c r="O54" s="216">
        <f t="shared" si="12"/>
        <v>0.1038</v>
      </c>
      <c r="P54" s="217" t="s">
        <v>1584</v>
      </c>
      <c r="Q54" s="218"/>
      <c r="R54" s="217"/>
      <c r="S54" s="219" t="str">
        <f t="shared" si="3"/>
        <v>Cuentas de orden</v>
      </c>
      <c r="T54" s="220">
        <f t="shared" si="13"/>
        <v>5952654</v>
      </c>
      <c r="U54" s="220">
        <f t="shared" si="14"/>
        <v>0</v>
      </c>
      <c r="V54" s="221">
        <f t="shared" si="15"/>
        <v>0</v>
      </c>
      <c r="W54" s="222" t="str">
        <f t="shared" si="4"/>
        <v>La erogación del proceso con esta acción o medio de control se deriva de una obligación previa</v>
      </c>
      <c r="X54" s="219">
        <f t="shared" si="20"/>
        <v>35</v>
      </c>
      <c r="Y54" s="219">
        <f t="shared" si="21"/>
        <v>35</v>
      </c>
      <c r="Z54" s="219">
        <f t="shared" si="22"/>
        <v>92</v>
      </c>
      <c r="AA54" s="219">
        <f t="shared" si="23"/>
        <v>8</v>
      </c>
      <c r="AB54" s="223">
        <f t="shared" si="19"/>
        <v>0.42499999999999999</v>
      </c>
      <c r="AC54" s="224">
        <f t="shared" si="9"/>
        <v>45896</v>
      </c>
      <c r="AD54" s="225" t="str">
        <f t="shared" si="16"/>
        <v>12-2023</v>
      </c>
      <c r="AE54" s="226">
        <f>IFERROR(VLOOKUP(AD54,IPC!$E$2:$F$1745,2,0),IPC!$H$1)</f>
        <v>196.40440950939998</v>
      </c>
      <c r="AF54" s="227" t="str">
        <f t="shared" si="10"/>
        <v>8-2010</v>
      </c>
      <c r="AG54" s="228">
        <f>IFERROR(VLOOKUP(AF54,IPC!$E$2:$F$1745,2,0),IPC!$H$1)</f>
        <v>104.59</v>
      </c>
      <c r="AH54" s="227" t="str">
        <f t="shared" si="24"/>
        <v>1-1900</v>
      </c>
      <c r="AI54" s="228">
        <f>IFERROR(VLOOKUP(AH54,IPC!$E$2:$F$1745,2,0),IPC!$H$1)</f>
        <v>196.40440950939998</v>
      </c>
      <c r="AJ54" s="227">
        <f>VLOOKUP(N54,T!$AD$1:$AE$50,2,0)</f>
        <v>1</v>
      </c>
      <c r="AK54" s="227">
        <f t="shared" si="17"/>
        <v>0</v>
      </c>
      <c r="AL54" s="229" t="s">
        <v>2191</v>
      </c>
      <c r="AM54" s="229">
        <v>347837</v>
      </c>
    </row>
    <row r="55" spans="1:39" ht="15.75" x14ac:dyDescent="0.25">
      <c r="A55" s="207" t="s">
        <v>2246</v>
      </c>
      <c r="B55" s="208">
        <v>125900000</v>
      </c>
      <c r="C55" s="209">
        <v>1</v>
      </c>
      <c r="D55" s="209" t="s">
        <v>1583</v>
      </c>
      <c r="E55" s="210" t="s">
        <v>5</v>
      </c>
      <c r="F55" s="210" t="s">
        <v>5</v>
      </c>
      <c r="G55" s="210" t="s">
        <v>2</v>
      </c>
      <c r="H55" s="210" t="s">
        <v>2</v>
      </c>
      <c r="I55" s="211">
        <v>41369</v>
      </c>
      <c r="J55" s="212">
        <v>12</v>
      </c>
      <c r="K55" s="213" t="str">
        <f t="shared" si="0"/>
        <v>MEDIA</v>
      </c>
      <c r="L55" s="214">
        <f t="shared" si="1"/>
        <v>1.2547945205479452</v>
      </c>
      <c r="M55" s="215">
        <f t="shared" si="2"/>
        <v>218516394</v>
      </c>
      <c r="N55" s="210" t="s">
        <v>1727</v>
      </c>
      <c r="O55" s="216">
        <f t="shared" si="12"/>
        <v>0.1038</v>
      </c>
      <c r="P55" s="217" t="s">
        <v>1584</v>
      </c>
      <c r="Q55" s="218"/>
      <c r="R55" s="217"/>
      <c r="S55" s="219" t="str">
        <f t="shared" si="3"/>
        <v>Cuentas de orden</v>
      </c>
      <c r="T55" s="220">
        <f t="shared" si="13"/>
        <v>216312284</v>
      </c>
      <c r="U55" s="220">
        <f t="shared" si="14"/>
        <v>216312284</v>
      </c>
      <c r="V55" s="221">
        <f t="shared" si="15"/>
        <v>0</v>
      </c>
      <c r="W55" s="222" t="str">
        <f t="shared" si="4"/>
        <v/>
      </c>
      <c r="X55" s="219">
        <f t="shared" si="20"/>
        <v>8</v>
      </c>
      <c r="Y55" s="219">
        <f t="shared" si="21"/>
        <v>8</v>
      </c>
      <c r="Z55" s="219">
        <f t="shared" si="22"/>
        <v>65</v>
      </c>
      <c r="AA55" s="219">
        <f t="shared" si="23"/>
        <v>65</v>
      </c>
      <c r="AB55" s="223">
        <f t="shared" si="19"/>
        <v>0.36499999999999999</v>
      </c>
      <c r="AC55" s="224">
        <f t="shared" si="9"/>
        <v>45749</v>
      </c>
      <c r="AD55" s="225" t="str">
        <f t="shared" si="16"/>
        <v>12-2023</v>
      </c>
      <c r="AE55" s="226">
        <f>IFERROR(VLOOKUP(AD55,IPC!$E$2:$F$1745,2,0),IPC!$H$1)</f>
        <v>196.40440950939998</v>
      </c>
      <c r="AF55" s="227" t="str">
        <f t="shared" si="10"/>
        <v>4-2013</v>
      </c>
      <c r="AG55" s="228">
        <f>IFERROR(VLOOKUP(AF55,IPC!$E$2:$F$1745,2,0),IPC!$H$1)</f>
        <v>113.16</v>
      </c>
      <c r="AH55" s="227" t="str">
        <f t="shared" si="24"/>
        <v>1-1900</v>
      </c>
      <c r="AI55" s="228">
        <f>IFERROR(VLOOKUP(AH55,IPC!$E$2:$F$1745,2,0),IPC!$H$1)</f>
        <v>196.40440950939998</v>
      </c>
      <c r="AJ55" s="227">
        <f>VLOOKUP(N55,T!$AD$1:$AE$50,2,0)</f>
        <v>0</v>
      </c>
      <c r="AK55" s="227" t="str">
        <f t="shared" si="17"/>
        <v>ok</v>
      </c>
      <c r="AL55" s="229" t="s">
        <v>2191</v>
      </c>
      <c r="AM55" s="229">
        <v>356639</v>
      </c>
    </row>
    <row r="56" spans="1:39" ht="15.75" x14ac:dyDescent="0.25">
      <c r="A56" s="207" t="s">
        <v>2247</v>
      </c>
      <c r="B56" s="208">
        <v>11457600000</v>
      </c>
      <c r="C56" s="209">
        <v>1</v>
      </c>
      <c r="D56" s="209" t="s">
        <v>1583</v>
      </c>
      <c r="E56" s="210" t="s">
        <v>5</v>
      </c>
      <c r="F56" s="210" t="s">
        <v>2</v>
      </c>
      <c r="G56" s="210" t="s">
        <v>2</v>
      </c>
      <c r="H56" s="210" t="s">
        <v>2</v>
      </c>
      <c r="I56" s="211">
        <v>41492</v>
      </c>
      <c r="J56" s="212">
        <v>12</v>
      </c>
      <c r="K56" s="213" t="str">
        <f t="shared" si="0"/>
        <v>ALTA</v>
      </c>
      <c r="L56" s="214">
        <f t="shared" si="1"/>
        <v>1.5917808219178082</v>
      </c>
      <c r="M56" s="215">
        <f t="shared" si="2"/>
        <v>19758742316</v>
      </c>
      <c r="N56" s="210" t="s">
        <v>1726</v>
      </c>
      <c r="O56" s="216">
        <f t="shared" si="12"/>
        <v>0.1038</v>
      </c>
      <c r="P56" s="217" t="s">
        <v>1584</v>
      </c>
      <c r="Q56" s="218"/>
      <c r="R56" s="217"/>
      <c r="S56" s="219" t="str">
        <f t="shared" si="3"/>
        <v>Provisión contable</v>
      </c>
      <c r="T56" s="220">
        <f t="shared" si="13"/>
        <v>19506261120</v>
      </c>
      <c r="U56" s="220">
        <f t="shared" si="14"/>
        <v>19506261120</v>
      </c>
      <c r="V56" s="221">
        <f t="shared" si="15"/>
        <v>19506261120</v>
      </c>
      <c r="W56" s="222" t="str">
        <f t="shared" si="4"/>
        <v/>
      </c>
      <c r="X56" s="219">
        <f t="shared" si="20"/>
        <v>8</v>
      </c>
      <c r="Y56" s="219">
        <f t="shared" si="21"/>
        <v>65</v>
      </c>
      <c r="Z56" s="219">
        <f t="shared" si="22"/>
        <v>65</v>
      </c>
      <c r="AA56" s="219">
        <f t="shared" si="23"/>
        <v>65</v>
      </c>
      <c r="AB56" s="223">
        <f t="shared" si="19"/>
        <v>0.50749999999999995</v>
      </c>
      <c r="AC56" s="224">
        <f t="shared" si="9"/>
        <v>45872</v>
      </c>
      <c r="AD56" s="225" t="str">
        <f t="shared" si="16"/>
        <v>12-2023</v>
      </c>
      <c r="AE56" s="226">
        <f>IFERROR(VLOOKUP(AD56,IPC!$E$2:$F$1745,2,0),IPC!$H$1)</f>
        <v>196.40440950939998</v>
      </c>
      <c r="AF56" s="227" t="str">
        <f t="shared" si="10"/>
        <v>8-2013</v>
      </c>
      <c r="AG56" s="228">
        <f>IFERROR(VLOOKUP(AF56,IPC!$E$2:$F$1745,2,0),IPC!$H$1)</f>
        <v>113.89</v>
      </c>
      <c r="AH56" s="227" t="str">
        <f t="shared" si="24"/>
        <v>1-1900</v>
      </c>
      <c r="AI56" s="228">
        <f>IFERROR(VLOOKUP(AH56,IPC!$E$2:$F$1745,2,0),IPC!$H$1)</f>
        <v>196.40440950939998</v>
      </c>
      <c r="AJ56" s="227">
        <f>VLOOKUP(N56,T!$AD$1:$AE$50,2,0)</f>
        <v>0</v>
      </c>
      <c r="AK56" s="227" t="str">
        <f t="shared" si="17"/>
        <v>ok</v>
      </c>
      <c r="AL56" s="229" t="s">
        <v>2191</v>
      </c>
      <c r="AM56" s="229">
        <v>360405</v>
      </c>
    </row>
    <row r="57" spans="1:39" ht="15.75" x14ac:dyDescent="0.25">
      <c r="A57" s="207" t="s">
        <v>2248</v>
      </c>
      <c r="B57" s="208">
        <v>120924271</v>
      </c>
      <c r="C57" s="209">
        <v>1</v>
      </c>
      <c r="D57" s="209" t="s">
        <v>1583</v>
      </c>
      <c r="E57" s="210" t="s">
        <v>2</v>
      </c>
      <c r="F57" s="210" t="s">
        <v>1</v>
      </c>
      <c r="G57" s="210" t="s">
        <v>2</v>
      </c>
      <c r="H57" s="210" t="s">
        <v>1</v>
      </c>
      <c r="I57" s="211">
        <v>41570</v>
      </c>
      <c r="J57" s="212">
        <v>12</v>
      </c>
      <c r="K57" s="213" t="str">
        <f t="shared" si="0"/>
        <v>MEDIA</v>
      </c>
      <c r="L57" s="214">
        <f t="shared" si="1"/>
        <v>1.8054794520547945</v>
      </c>
      <c r="M57" s="215">
        <f t="shared" si="2"/>
        <v>208461863</v>
      </c>
      <c r="N57" s="210" t="s">
        <v>1727</v>
      </c>
      <c r="O57" s="216">
        <f t="shared" si="12"/>
        <v>0.1038</v>
      </c>
      <c r="P57" s="217" t="s">
        <v>1584</v>
      </c>
      <c r="Q57" s="218"/>
      <c r="R57" s="217"/>
      <c r="S57" s="219" t="str">
        <f t="shared" si="3"/>
        <v>Cuentas de orden</v>
      </c>
      <c r="T57" s="220">
        <f t="shared" si="13"/>
        <v>205443082</v>
      </c>
      <c r="U57" s="220">
        <f t="shared" si="14"/>
        <v>205443082</v>
      </c>
      <c r="V57" s="221">
        <f t="shared" si="15"/>
        <v>0</v>
      </c>
      <c r="W57" s="222" t="str">
        <f t="shared" si="4"/>
        <v/>
      </c>
      <c r="X57" s="219">
        <f t="shared" si="20"/>
        <v>65</v>
      </c>
      <c r="Y57" s="219">
        <f t="shared" si="21"/>
        <v>35</v>
      </c>
      <c r="Z57" s="219">
        <f t="shared" si="22"/>
        <v>65</v>
      </c>
      <c r="AA57" s="219">
        <f t="shared" si="23"/>
        <v>35</v>
      </c>
      <c r="AB57" s="223">
        <f t="shared" si="19"/>
        <v>0.5</v>
      </c>
      <c r="AC57" s="224">
        <f t="shared" si="9"/>
        <v>45950</v>
      </c>
      <c r="AD57" s="225" t="str">
        <f t="shared" si="16"/>
        <v>12-2023</v>
      </c>
      <c r="AE57" s="226">
        <f>IFERROR(VLOOKUP(AD57,IPC!$E$2:$F$1745,2,0),IPC!$H$1)</f>
        <v>196.40440950939998</v>
      </c>
      <c r="AF57" s="227" t="str">
        <f t="shared" si="10"/>
        <v>10-2013</v>
      </c>
      <c r="AG57" s="228">
        <f>IFERROR(VLOOKUP(AF57,IPC!$E$2:$F$1745,2,0),IPC!$H$1)</f>
        <v>113.93</v>
      </c>
      <c r="AH57" s="227" t="str">
        <f t="shared" si="24"/>
        <v>1-1900</v>
      </c>
      <c r="AI57" s="228">
        <f>IFERROR(VLOOKUP(AH57,IPC!$E$2:$F$1745,2,0),IPC!$H$1)</f>
        <v>196.40440950939998</v>
      </c>
      <c r="AJ57" s="227">
        <f>VLOOKUP(N57,T!$AD$1:$AE$50,2,0)</f>
        <v>0</v>
      </c>
      <c r="AK57" s="227" t="str">
        <f t="shared" si="17"/>
        <v>ok</v>
      </c>
      <c r="AL57" s="229" t="s">
        <v>2191</v>
      </c>
      <c r="AM57" s="229">
        <v>393856</v>
      </c>
    </row>
    <row r="58" spans="1:39" ht="15.75" x14ac:dyDescent="0.25">
      <c r="A58" s="207" t="s">
        <v>2249</v>
      </c>
      <c r="B58" s="208">
        <v>373700000</v>
      </c>
      <c r="C58" s="209">
        <v>1</v>
      </c>
      <c r="D58" s="209" t="s">
        <v>1583</v>
      </c>
      <c r="E58" s="210" t="s">
        <v>5</v>
      </c>
      <c r="F58" s="210" t="s">
        <v>1</v>
      </c>
      <c r="G58" s="210" t="s">
        <v>5</v>
      </c>
      <c r="H58" s="210" t="s">
        <v>2</v>
      </c>
      <c r="I58" s="211">
        <v>41437</v>
      </c>
      <c r="J58" s="212">
        <v>12</v>
      </c>
      <c r="K58" s="213" t="str">
        <f t="shared" si="0"/>
        <v>MEDIA</v>
      </c>
      <c r="L58" s="214">
        <f t="shared" si="1"/>
        <v>1.441095890410959</v>
      </c>
      <c r="M58" s="215">
        <f t="shared" si="2"/>
        <v>645242442</v>
      </c>
      <c r="N58" s="210" t="s">
        <v>1727</v>
      </c>
      <c r="O58" s="216">
        <f t="shared" si="12"/>
        <v>0.1038</v>
      </c>
      <c r="P58" s="217" t="s">
        <v>1584</v>
      </c>
      <c r="Q58" s="218"/>
      <c r="R58" s="217"/>
      <c r="S58" s="219" t="str">
        <f t="shared" si="3"/>
        <v>Cuentas de orden</v>
      </c>
      <c r="T58" s="220">
        <f t="shared" si="13"/>
        <v>637773379</v>
      </c>
      <c r="U58" s="220">
        <f t="shared" si="14"/>
        <v>637773379</v>
      </c>
      <c r="V58" s="221">
        <f t="shared" si="15"/>
        <v>0</v>
      </c>
      <c r="W58" s="222" t="str">
        <f t="shared" si="4"/>
        <v/>
      </c>
      <c r="X58" s="219">
        <f t="shared" si="20"/>
        <v>8</v>
      </c>
      <c r="Y58" s="219">
        <f t="shared" si="21"/>
        <v>35</v>
      </c>
      <c r="Z58" s="219">
        <f t="shared" si="22"/>
        <v>8</v>
      </c>
      <c r="AA58" s="219">
        <f t="shared" si="23"/>
        <v>65</v>
      </c>
      <c r="AB58" s="223">
        <f t="shared" ref="AB58" si="25">+SUMPRODUCT(X58:AA58,$X$12:$AA$12)/100</f>
        <v>0.28999999999999998</v>
      </c>
      <c r="AC58" s="224">
        <f t="shared" si="9"/>
        <v>45817</v>
      </c>
      <c r="AD58" s="225" t="str">
        <f t="shared" si="16"/>
        <v>12-2023</v>
      </c>
      <c r="AE58" s="226">
        <f>IFERROR(VLOOKUP(AD58,IPC!$E$2:$F$1745,2,0),IPC!$H$1)</f>
        <v>196.40440950939998</v>
      </c>
      <c r="AF58" s="227" t="str">
        <f t="shared" si="10"/>
        <v>6-2013</v>
      </c>
      <c r="AG58" s="228">
        <f>IFERROR(VLOOKUP(AF58,IPC!$E$2:$F$1745,2,0),IPC!$H$1)</f>
        <v>113.75</v>
      </c>
      <c r="AH58" s="227" t="str">
        <f t="shared" si="24"/>
        <v>1-1900</v>
      </c>
      <c r="AI58" s="228">
        <f>IFERROR(VLOOKUP(AH58,IPC!$E$2:$F$1745,2,0),IPC!$H$1)</f>
        <v>196.40440950939998</v>
      </c>
      <c r="AJ58" s="227">
        <f>VLOOKUP(N58,T!$AD$1:$AE$50,2,0)</f>
        <v>0</v>
      </c>
      <c r="AK58" s="227" t="str">
        <f t="shared" si="17"/>
        <v>ok</v>
      </c>
      <c r="AL58" s="229" t="s">
        <v>2191</v>
      </c>
      <c r="AM58" s="229">
        <v>403192</v>
      </c>
    </row>
    <row r="59" spans="1:39" ht="15.75" x14ac:dyDescent="0.25">
      <c r="A59" s="207" t="s">
        <v>2250</v>
      </c>
      <c r="B59" s="208">
        <v>125900000</v>
      </c>
      <c r="C59" s="209">
        <v>1</v>
      </c>
      <c r="D59" s="209" t="s">
        <v>1583</v>
      </c>
      <c r="E59" s="210" t="s">
        <v>5</v>
      </c>
      <c r="F59" s="210" t="s">
        <v>5</v>
      </c>
      <c r="G59" s="210" t="s">
        <v>2</v>
      </c>
      <c r="H59" s="210" t="s">
        <v>2</v>
      </c>
      <c r="I59" s="211">
        <v>41599</v>
      </c>
      <c r="J59" s="212">
        <v>12</v>
      </c>
      <c r="K59" s="213" t="str">
        <f t="shared" si="0"/>
        <v>MEDIA</v>
      </c>
      <c r="L59" s="214">
        <f t="shared" si="1"/>
        <v>1.8849315068493151</v>
      </c>
      <c r="M59" s="215">
        <f t="shared" si="2"/>
        <v>217516847</v>
      </c>
      <c r="N59" s="210" t="s">
        <v>1727</v>
      </c>
      <c r="O59" s="216">
        <f t="shared" si="12"/>
        <v>0.1038</v>
      </c>
      <c r="P59" s="217" t="s">
        <v>1584</v>
      </c>
      <c r="Q59" s="218"/>
      <c r="R59" s="217"/>
      <c r="S59" s="219" t="str">
        <f t="shared" si="3"/>
        <v>Cuentas de orden</v>
      </c>
      <c r="T59" s="220">
        <f t="shared" si="13"/>
        <v>214229377</v>
      </c>
      <c r="U59" s="220">
        <f t="shared" si="14"/>
        <v>214229377</v>
      </c>
      <c r="V59" s="221">
        <f t="shared" si="15"/>
        <v>0</v>
      </c>
      <c r="W59" s="222" t="str">
        <f t="shared" si="4"/>
        <v/>
      </c>
      <c r="X59" s="219">
        <f t="shared" si="20"/>
        <v>8</v>
      </c>
      <c r="Y59" s="219">
        <f t="shared" si="21"/>
        <v>8</v>
      </c>
      <c r="Z59" s="219">
        <f t="shared" si="22"/>
        <v>65</v>
      </c>
      <c r="AA59" s="219">
        <f t="shared" si="23"/>
        <v>65</v>
      </c>
      <c r="AB59" s="223">
        <f t="shared" si="19"/>
        <v>0.36499999999999999</v>
      </c>
      <c r="AC59" s="224">
        <f t="shared" si="9"/>
        <v>45979</v>
      </c>
      <c r="AD59" s="225" t="str">
        <f t="shared" si="16"/>
        <v>12-2023</v>
      </c>
      <c r="AE59" s="226">
        <f>IFERROR(VLOOKUP(AD59,IPC!$E$2:$F$1745,2,0),IPC!$H$1)</f>
        <v>196.40440950939998</v>
      </c>
      <c r="AF59" s="227" t="str">
        <f t="shared" si="10"/>
        <v>11-2013</v>
      </c>
      <c r="AG59" s="228">
        <f>IFERROR(VLOOKUP(AF59,IPC!$E$2:$F$1745,2,0),IPC!$H$1)</f>
        <v>113.68</v>
      </c>
      <c r="AH59" s="227" t="str">
        <f t="shared" si="24"/>
        <v>1-1900</v>
      </c>
      <c r="AI59" s="228">
        <f>IFERROR(VLOOKUP(AH59,IPC!$E$2:$F$1745,2,0),IPC!$H$1)</f>
        <v>196.40440950939998</v>
      </c>
      <c r="AJ59" s="227">
        <f>VLOOKUP(N59,T!$AD$1:$AE$50,2,0)</f>
        <v>0</v>
      </c>
      <c r="AK59" s="227" t="str">
        <f t="shared" si="17"/>
        <v>ok</v>
      </c>
      <c r="AL59" s="229" t="s">
        <v>2191</v>
      </c>
      <c r="AM59" s="229">
        <v>405444</v>
      </c>
    </row>
    <row r="60" spans="1:39" ht="15.75" x14ac:dyDescent="0.25">
      <c r="A60" s="207" t="s">
        <v>2251</v>
      </c>
      <c r="B60" s="208">
        <v>160000000</v>
      </c>
      <c r="C60" s="209">
        <v>1</v>
      </c>
      <c r="D60" s="209" t="s">
        <v>1583</v>
      </c>
      <c r="E60" s="210" t="s">
        <v>2</v>
      </c>
      <c r="F60" s="210" t="s">
        <v>0</v>
      </c>
      <c r="G60" s="210" t="s">
        <v>2</v>
      </c>
      <c r="H60" s="210" t="s">
        <v>2</v>
      </c>
      <c r="I60" s="211">
        <v>41135</v>
      </c>
      <c r="J60" s="212">
        <v>13</v>
      </c>
      <c r="K60" s="213" t="str">
        <f t="shared" si="0"/>
        <v>ALTA</v>
      </c>
      <c r="L60" s="214">
        <f t="shared" si="1"/>
        <v>1.6136986301369862</v>
      </c>
      <c r="M60" s="215">
        <f t="shared" si="2"/>
        <v>282164905</v>
      </c>
      <c r="N60" s="210" t="s">
        <v>1725</v>
      </c>
      <c r="O60" s="216">
        <f t="shared" si="12"/>
        <v>0.1038</v>
      </c>
      <c r="P60" s="217" t="s">
        <v>1583</v>
      </c>
      <c r="Q60" s="218">
        <v>43430</v>
      </c>
      <c r="R60" s="217">
        <v>0</v>
      </c>
      <c r="S60" s="219" t="str">
        <f t="shared" si="3"/>
        <v>Provisión contable</v>
      </c>
      <c r="T60" s="220">
        <f t="shared" si="13"/>
        <v>278510022</v>
      </c>
      <c r="U60" s="220">
        <f t="shared" si="14"/>
        <v>0</v>
      </c>
      <c r="V60" s="221">
        <f t="shared" si="15"/>
        <v>0</v>
      </c>
      <c r="W60" s="222" t="str">
        <f t="shared" si="4"/>
        <v>Ya tiene fallo desfavorable, clasifíquelo como Provisión contable</v>
      </c>
      <c r="X60" s="219">
        <f t="shared" si="20"/>
        <v>65</v>
      </c>
      <c r="Y60" s="219">
        <f t="shared" si="21"/>
        <v>92</v>
      </c>
      <c r="Z60" s="219">
        <f t="shared" si="22"/>
        <v>65</v>
      </c>
      <c r="AA60" s="219">
        <f t="shared" si="23"/>
        <v>65</v>
      </c>
      <c r="AB60" s="223">
        <f t="shared" si="19"/>
        <v>0.71750000000000003</v>
      </c>
      <c r="AC60" s="224">
        <f t="shared" si="9"/>
        <v>45880</v>
      </c>
      <c r="AD60" s="225" t="str">
        <f t="shared" si="16"/>
        <v>12-2023</v>
      </c>
      <c r="AE60" s="226">
        <f>IFERROR(VLOOKUP(AD60,IPC!$E$2:$F$1745,2,0),IPC!$H$1)</f>
        <v>196.40440950939998</v>
      </c>
      <c r="AF60" s="227" t="str">
        <f t="shared" si="10"/>
        <v>8-2012</v>
      </c>
      <c r="AG60" s="228">
        <f>IFERROR(VLOOKUP(AF60,IPC!$E$2:$F$1745,2,0),IPC!$H$1)</f>
        <v>111.37</v>
      </c>
      <c r="AH60" s="227" t="str">
        <f t="shared" si="24"/>
        <v>11-2018</v>
      </c>
      <c r="AI60" s="228">
        <f>IFERROR(VLOOKUP(AH60,IPC!$E$2:$F$1745,2,0),IPC!$H$1)</f>
        <v>142.84204099999999</v>
      </c>
      <c r="AJ60" s="227">
        <f>VLOOKUP(N60,T!$AD$1:$AE$50,2,0)</f>
        <v>0</v>
      </c>
      <c r="AK60" s="227" t="str">
        <f t="shared" si="17"/>
        <v>ok</v>
      </c>
      <c r="AL60" s="229" t="s">
        <v>2191</v>
      </c>
      <c r="AM60" s="229">
        <v>410884</v>
      </c>
    </row>
    <row r="61" spans="1:39" ht="15.75" hidden="1" x14ac:dyDescent="0.25">
      <c r="A61" s="207" t="s">
        <v>2252</v>
      </c>
      <c r="B61" s="208">
        <v>0</v>
      </c>
      <c r="C61" s="209">
        <v>1</v>
      </c>
      <c r="D61" s="209" t="s">
        <v>1583</v>
      </c>
      <c r="E61" s="210" t="s">
        <v>2</v>
      </c>
      <c r="F61" s="210" t="s">
        <v>1</v>
      </c>
      <c r="G61" s="210" t="s">
        <v>2</v>
      </c>
      <c r="H61" s="210" t="s">
        <v>1</v>
      </c>
      <c r="I61" s="211">
        <v>41617</v>
      </c>
      <c r="J61" s="212">
        <v>12</v>
      </c>
      <c r="K61" s="213" t="str">
        <f t="shared" si="0"/>
        <v>MEDIA</v>
      </c>
      <c r="L61" s="214">
        <f t="shared" si="1"/>
        <v>1.9342465753424658</v>
      </c>
      <c r="M61" s="215">
        <f t="shared" si="2"/>
        <v>0</v>
      </c>
      <c r="N61" s="210" t="s">
        <v>1725</v>
      </c>
      <c r="O61" s="216">
        <f t="shared" si="12"/>
        <v>0.1038</v>
      </c>
      <c r="P61" s="217" t="s">
        <v>1584</v>
      </c>
      <c r="Q61" s="218"/>
      <c r="R61" s="217"/>
      <c r="S61" s="219" t="str">
        <f t="shared" si="3"/>
        <v>Cuentas de orden</v>
      </c>
      <c r="T61" s="220">
        <f t="shared" si="13"/>
        <v>0</v>
      </c>
      <c r="U61" s="220">
        <f t="shared" si="14"/>
        <v>0</v>
      </c>
      <c r="V61" s="221">
        <f t="shared" si="15"/>
        <v>0</v>
      </c>
      <c r="W61" s="222" t="str">
        <f t="shared" si="4"/>
        <v/>
      </c>
      <c r="X61" s="219">
        <f t="shared" si="20"/>
        <v>65</v>
      </c>
      <c r="Y61" s="219">
        <f t="shared" si="21"/>
        <v>35</v>
      </c>
      <c r="Z61" s="219">
        <f t="shared" si="22"/>
        <v>65</v>
      </c>
      <c r="AA61" s="219">
        <f t="shared" si="23"/>
        <v>35</v>
      </c>
      <c r="AB61" s="223">
        <f t="shared" si="19"/>
        <v>0.5</v>
      </c>
      <c r="AC61" s="224">
        <f t="shared" si="9"/>
        <v>45997</v>
      </c>
      <c r="AD61" s="225" t="str">
        <f t="shared" si="16"/>
        <v>12-2023</v>
      </c>
      <c r="AE61" s="226">
        <f>IFERROR(VLOOKUP(AD61,IPC!$E$2:$F$1745,2,0),IPC!$H$1)</f>
        <v>196.40440950939998</v>
      </c>
      <c r="AF61" s="227" t="str">
        <f t="shared" si="10"/>
        <v>12-2013</v>
      </c>
      <c r="AG61" s="228">
        <f>IFERROR(VLOOKUP(AF61,IPC!$E$2:$F$1745,2,0),IPC!$H$1)</f>
        <v>113.98</v>
      </c>
      <c r="AH61" s="227" t="str">
        <f t="shared" si="24"/>
        <v>1-1900</v>
      </c>
      <c r="AI61" s="228">
        <f>IFERROR(VLOOKUP(AH61,IPC!$E$2:$F$1745,2,0),IPC!$H$1)</f>
        <v>196.40440950939998</v>
      </c>
      <c r="AJ61" s="227">
        <f>VLOOKUP(N61,T!$AD$1:$AE$50,2,0)</f>
        <v>0</v>
      </c>
      <c r="AK61" s="227" t="str">
        <f t="shared" si="17"/>
        <v>ok</v>
      </c>
      <c r="AL61" s="229" t="s">
        <v>2191</v>
      </c>
      <c r="AM61" s="229">
        <v>418185</v>
      </c>
    </row>
    <row r="62" spans="1:39" ht="15.75" x14ac:dyDescent="0.25">
      <c r="A62" s="207" t="s">
        <v>2253</v>
      </c>
      <c r="B62" s="208">
        <v>9825000</v>
      </c>
      <c r="C62" s="209">
        <v>1</v>
      </c>
      <c r="D62" s="209" t="s">
        <v>1583</v>
      </c>
      <c r="E62" s="210" t="s">
        <v>2</v>
      </c>
      <c r="F62" s="210" t="s">
        <v>2</v>
      </c>
      <c r="G62" s="210" t="s">
        <v>2</v>
      </c>
      <c r="H62" s="210" t="s">
        <v>2</v>
      </c>
      <c r="I62" s="211">
        <v>41606</v>
      </c>
      <c r="J62" s="212">
        <v>12</v>
      </c>
      <c r="K62" s="213" t="str">
        <f t="shared" si="0"/>
        <v>ALTA</v>
      </c>
      <c r="L62" s="214">
        <f t="shared" si="1"/>
        <v>1.904109589041096</v>
      </c>
      <c r="M62" s="215">
        <f t="shared" si="2"/>
        <v>16974607</v>
      </c>
      <c r="N62" s="210" t="s">
        <v>1725</v>
      </c>
      <c r="O62" s="216">
        <f t="shared" si="12"/>
        <v>0.1038</v>
      </c>
      <c r="P62" s="217" t="s">
        <v>1584</v>
      </c>
      <c r="Q62" s="218"/>
      <c r="R62" s="217"/>
      <c r="S62" s="219" t="str">
        <f t="shared" si="3"/>
        <v>Provisión contable</v>
      </c>
      <c r="T62" s="220">
        <f t="shared" si="13"/>
        <v>16715469</v>
      </c>
      <c r="U62" s="220">
        <f t="shared" si="14"/>
        <v>16715469</v>
      </c>
      <c r="V62" s="221">
        <f t="shared" si="15"/>
        <v>16715469</v>
      </c>
      <c r="W62" s="222" t="str">
        <f t="shared" si="4"/>
        <v/>
      </c>
      <c r="X62" s="219">
        <f t="shared" si="20"/>
        <v>65</v>
      </c>
      <c r="Y62" s="219">
        <f t="shared" si="21"/>
        <v>65</v>
      </c>
      <c r="Z62" s="219">
        <f t="shared" si="22"/>
        <v>65</v>
      </c>
      <c r="AA62" s="219">
        <f t="shared" si="23"/>
        <v>65</v>
      </c>
      <c r="AB62" s="223">
        <f t="shared" si="19"/>
        <v>0.65</v>
      </c>
      <c r="AC62" s="224">
        <f t="shared" si="9"/>
        <v>45986</v>
      </c>
      <c r="AD62" s="225" t="str">
        <f t="shared" si="16"/>
        <v>12-2023</v>
      </c>
      <c r="AE62" s="226">
        <f>IFERROR(VLOOKUP(AD62,IPC!$E$2:$F$1745,2,0),IPC!$H$1)</f>
        <v>196.40440950939998</v>
      </c>
      <c r="AF62" s="227" t="str">
        <f t="shared" si="10"/>
        <v>11-2013</v>
      </c>
      <c r="AG62" s="228">
        <f>IFERROR(VLOOKUP(AF62,IPC!$E$2:$F$1745,2,0),IPC!$H$1)</f>
        <v>113.68</v>
      </c>
      <c r="AH62" s="227" t="str">
        <f t="shared" si="24"/>
        <v>1-1900</v>
      </c>
      <c r="AI62" s="228">
        <f>IFERROR(VLOOKUP(AH62,IPC!$E$2:$F$1745,2,0),IPC!$H$1)</f>
        <v>196.40440950939998</v>
      </c>
      <c r="AJ62" s="227">
        <f>VLOOKUP(N62,T!$AD$1:$AE$50,2,0)</f>
        <v>0</v>
      </c>
      <c r="AK62" s="227" t="str">
        <f t="shared" si="17"/>
        <v>ok</v>
      </c>
      <c r="AL62" s="229" t="s">
        <v>2191</v>
      </c>
      <c r="AM62" s="229">
        <v>418683</v>
      </c>
    </row>
    <row r="63" spans="1:39" ht="15.75" x14ac:dyDescent="0.25">
      <c r="A63" s="207" t="s">
        <v>2254</v>
      </c>
      <c r="B63" s="208">
        <v>636000000</v>
      </c>
      <c r="C63" s="209">
        <v>1</v>
      </c>
      <c r="D63" s="209" t="s">
        <v>1583</v>
      </c>
      <c r="E63" s="210" t="s">
        <v>5</v>
      </c>
      <c r="F63" s="210" t="s">
        <v>1</v>
      </c>
      <c r="G63" s="210" t="s">
        <v>1</v>
      </c>
      <c r="H63" s="210" t="s">
        <v>1</v>
      </c>
      <c r="I63" s="211">
        <v>41557</v>
      </c>
      <c r="J63" s="212">
        <v>12</v>
      </c>
      <c r="K63" s="213" t="str">
        <f t="shared" si="0"/>
        <v>MEDIA</v>
      </c>
      <c r="L63" s="214">
        <f t="shared" si="1"/>
        <v>1.7698630136986302</v>
      </c>
      <c r="M63" s="215">
        <f t="shared" si="2"/>
        <v>1096403094</v>
      </c>
      <c r="N63" s="210" t="s">
        <v>1727</v>
      </c>
      <c r="O63" s="216">
        <f t="shared" si="12"/>
        <v>0.1038</v>
      </c>
      <c r="P63" s="217" t="s">
        <v>1584</v>
      </c>
      <c r="Q63" s="218"/>
      <c r="R63" s="217"/>
      <c r="S63" s="219" t="str">
        <f t="shared" si="3"/>
        <v>Cuentas de orden</v>
      </c>
      <c r="T63" s="220">
        <f t="shared" si="13"/>
        <v>1080836820</v>
      </c>
      <c r="U63" s="220">
        <f t="shared" si="14"/>
        <v>1080836820</v>
      </c>
      <c r="V63" s="221">
        <f t="shared" si="15"/>
        <v>0</v>
      </c>
      <c r="W63" s="222" t="str">
        <f t="shared" si="4"/>
        <v/>
      </c>
      <c r="X63" s="219">
        <f t="shared" si="20"/>
        <v>8</v>
      </c>
      <c r="Y63" s="219">
        <f t="shared" si="21"/>
        <v>35</v>
      </c>
      <c r="Z63" s="219">
        <f t="shared" si="22"/>
        <v>35</v>
      </c>
      <c r="AA63" s="219">
        <f t="shared" si="23"/>
        <v>35</v>
      </c>
      <c r="AB63" s="223">
        <f t="shared" si="19"/>
        <v>0.28249999999999997</v>
      </c>
      <c r="AC63" s="224">
        <f t="shared" si="9"/>
        <v>45937</v>
      </c>
      <c r="AD63" s="225" t="str">
        <f t="shared" si="16"/>
        <v>12-2023</v>
      </c>
      <c r="AE63" s="226">
        <f>IFERROR(VLOOKUP(AD63,IPC!$E$2:$F$1745,2,0),IPC!$H$1)</f>
        <v>196.40440950939998</v>
      </c>
      <c r="AF63" s="227" t="str">
        <f t="shared" si="10"/>
        <v>10-2013</v>
      </c>
      <c r="AG63" s="228">
        <f>IFERROR(VLOOKUP(AF63,IPC!$E$2:$F$1745,2,0),IPC!$H$1)</f>
        <v>113.93</v>
      </c>
      <c r="AH63" s="227" t="str">
        <f t="shared" si="24"/>
        <v>1-1900</v>
      </c>
      <c r="AI63" s="228">
        <f>IFERROR(VLOOKUP(AH63,IPC!$E$2:$F$1745,2,0),IPC!$H$1)</f>
        <v>196.40440950939998</v>
      </c>
      <c r="AJ63" s="227">
        <f>VLOOKUP(N63,T!$AD$1:$AE$50,2,0)</f>
        <v>0</v>
      </c>
      <c r="AK63" s="227" t="str">
        <f t="shared" si="17"/>
        <v>ok</v>
      </c>
      <c r="AL63" s="229" t="s">
        <v>2191</v>
      </c>
      <c r="AM63" s="229">
        <v>427485</v>
      </c>
    </row>
    <row r="64" spans="1:39" ht="15.75" x14ac:dyDescent="0.25">
      <c r="A64" s="207" t="s">
        <v>2255</v>
      </c>
      <c r="B64" s="208">
        <v>609500000</v>
      </c>
      <c r="C64" s="209">
        <v>1</v>
      </c>
      <c r="D64" s="209" t="s">
        <v>1583</v>
      </c>
      <c r="E64" s="210" t="s">
        <v>5</v>
      </c>
      <c r="F64" s="210" t="s">
        <v>5</v>
      </c>
      <c r="G64" s="210" t="s">
        <v>2</v>
      </c>
      <c r="H64" s="210" t="s">
        <v>2</v>
      </c>
      <c r="I64" s="211">
        <v>41515</v>
      </c>
      <c r="J64" s="212">
        <v>12</v>
      </c>
      <c r="K64" s="213" t="str">
        <f t="shared" si="0"/>
        <v>REMOTA</v>
      </c>
      <c r="L64" s="214">
        <f t="shared" si="1"/>
        <v>1.6547945205479453</v>
      </c>
      <c r="M64" s="215">
        <f t="shared" si="2"/>
        <v>1051088661</v>
      </c>
      <c r="N64" s="210" t="s">
        <v>1727</v>
      </c>
      <c r="O64" s="216">
        <f t="shared" si="12"/>
        <v>0.1038</v>
      </c>
      <c r="P64" s="217" t="s">
        <v>1584</v>
      </c>
      <c r="Q64" s="218"/>
      <c r="R64" s="217"/>
      <c r="S64" s="219" t="str">
        <f t="shared" si="3"/>
        <v>No se registra</v>
      </c>
      <c r="T64" s="220">
        <f>+M64</f>
        <v>1051088661</v>
      </c>
      <c r="U64" s="220">
        <f t="shared" si="14"/>
        <v>1051088661</v>
      </c>
      <c r="V64" s="221">
        <f t="shared" si="15"/>
        <v>0</v>
      </c>
      <c r="W64" s="222" t="str">
        <f t="shared" si="4"/>
        <v/>
      </c>
      <c r="X64" s="219">
        <v>0</v>
      </c>
      <c r="Y64" s="219">
        <v>0</v>
      </c>
      <c r="Z64" s="219">
        <v>0</v>
      </c>
      <c r="AA64" s="219">
        <v>0</v>
      </c>
      <c r="AB64" s="223">
        <f t="shared" si="19"/>
        <v>0</v>
      </c>
      <c r="AC64" s="224">
        <f t="shared" si="9"/>
        <v>45895</v>
      </c>
      <c r="AD64" s="225" t="str">
        <f t="shared" si="16"/>
        <v>12-2023</v>
      </c>
      <c r="AE64" s="226">
        <f>IFERROR(VLOOKUP(AD64,IPC!$E$2:$F$1745,2,0),IPC!$H$1)</f>
        <v>196.40440950939998</v>
      </c>
      <c r="AF64" s="227" t="str">
        <f t="shared" si="10"/>
        <v>8-2013</v>
      </c>
      <c r="AG64" s="228">
        <f>IFERROR(VLOOKUP(AF64,IPC!$E$2:$F$1745,2,0),IPC!$H$1)</f>
        <v>113.89</v>
      </c>
      <c r="AH64" s="227" t="str">
        <f t="shared" si="24"/>
        <v>1-1900</v>
      </c>
      <c r="AI64" s="228">
        <f>IFERROR(VLOOKUP(AH64,IPC!$E$2:$F$1745,2,0),IPC!$H$1)</f>
        <v>196.40440950939998</v>
      </c>
      <c r="AJ64" s="227">
        <f>VLOOKUP(N64,T!$AD$1:$AE$50,2,0)</f>
        <v>0</v>
      </c>
      <c r="AK64" s="227" t="str">
        <f t="shared" si="17"/>
        <v>ok</v>
      </c>
      <c r="AL64" s="229" t="s">
        <v>2191</v>
      </c>
      <c r="AM64" s="229">
        <v>430794</v>
      </c>
    </row>
    <row r="65" spans="1:39" ht="15.75" x14ac:dyDescent="0.25">
      <c r="A65" s="207" t="s">
        <v>2256</v>
      </c>
      <c r="B65" s="208">
        <v>127582450</v>
      </c>
      <c r="C65" s="209">
        <v>1</v>
      </c>
      <c r="D65" s="209" t="s">
        <v>1583</v>
      </c>
      <c r="E65" s="210" t="s">
        <v>2</v>
      </c>
      <c r="F65" s="210" t="s">
        <v>1</v>
      </c>
      <c r="G65" s="210" t="s">
        <v>2</v>
      </c>
      <c r="H65" s="210" t="s">
        <v>5</v>
      </c>
      <c r="I65" s="211">
        <v>41558</v>
      </c>
      <c r="J65" s="212">
        <v>11</v>
      </c>
      <c r="K65" s="213" t="str">
        <f t="shared" si="0"/>
        <v>MEDIA</v>
      </c>
      <c r="L65" s="214">
        <f t="shared" si="1"/>
        <v>0.77260273972602744</v>
      </c>
      <c r="M65" s="215">
        <f t="shared" si="2"/>
        <v>219939926</v>
      </c>
      <c r="N65" s="210" t="s">
        <v>1727</v>
      </c>
      <c r="O65" s="216">
        <f t="shared" si="12"/>
        <v>0.1038</v>
      </c>
      <c r="P65" s="217" t="s">
        <v>1584</v>
      </c>
      <c r="Q65" s="218"/>
      <c r="R65" s="217"/>
      <c r="S65" s="219" t="str">
        <f t="shared" si="3"/>
        <v>Cuentas de orden</v>
      </c>
      <c r="T65" s="220">
        <f t="shared" si="13"/>
        <v>218571310</v>
      </c>
      <c r="U65" s="220">
        <f t="shared" si="14"/>
        <v>218571310</v>
      </c>
      <c r="V65" s="221">
        <f t="shared" si="15"/>
        <v>0</v>
      </c>
      <c r="W65" s="222" t="str">
        <f t="shared" si="4"/>
        <v/>
      </c>
      <c r="X65" s="219">
        <f t="shared" ref="X65:X89" si="26">VLOOKUP(E65,$D$5:$F$9,3,0)</f>
        <v>65</v>
      </c>
      <c r="Y65" s="219">
        <f t="shared" ref="Y65:Y89" si="27">VLOOKUP(F65,$D$5:$F$9,3,0)</f>
        <v>35</v>
      </c>
      <c r="Z65" s="219">
        <f t="shared" ref="Z65:Z89" si="28">VLOOKUP(G65,$D$5:$F$9,3,0)</f>
        <v>65</v>
      </c>
      <c r="AA65" s="219">
        <f t="shared" ref="AA65:AA89" si="29">VLOOKUP(H65,$D$5:$F$9,3,0)</f>
        <v>8</v>
      </c>
      <c r="AB65" s="223">
        <f t="shared" si="19"/>
        <v>0.4325</v>
      </c>
      <c r="AC65" s="224">
        <f t="shared" si="9"/>
        <v>45573</v>
      </c>
      <c r="AD65" s="225" t="str">
        <f t="shared" si="16"/>
        <v>12-2023</v>
      </c>
      <c r="AE65" s="226">
        <f>IFERROR(VLOOKUP(AD65,IPC!$E$2:$F$1745,2,0),IPC!$H$1)</f>
        <v>196.40440950939998</v>
      </c>
      <c r="AF65" s="227" t="str">
        <f t="shared" si="10"/>
        <v>10-2013</v>
      </c>
      <c r="AG65" s="228">
        <f>IFERROR(VLOOKUP(AF65,IPC!$E$2:$F$1745,2,0),IPC!$H$1)</f>
        <v>113.93</v>
      </c>
      <c r="AH65" s="227" t="str">
        <f t="shared" si="24"/>
        <v>1-1900</v>
      </c>
      <c r="AI65" s="228">
        <f>IFERROR(VLOOKUP(AH65,IPC!$E$2:$F$1745,2,0),IPC!$H$1)</f>
        <v>196.40440950939998</v>
      </c>
      <c r="AJ65" s="227">
        <f>VLOOKUP(N65,T!$AD$1:$AE$50,2,0)</f>
        <v>0</v>
      </c>
      <c r="AK65" s="227" t="str">
        <f t="shared" si="17"/>
        <v>ok</v>
      </c>
      <c r="AL65" s="229" t="s">
        <v>2191</v>
      </c>
      <c r="AM65" s="229">
        <v>445863</v>
      </c>
    </row>
    <row r="66" spans="1:39" ht="15.75" x14ac:dyDescent="0.25">
      <c r="A66" s="207" t="s">
        <v>2257</v>
      </c>
      <c r="B66" s="208">
        <v>3035900000</v>
      </c>
      <c r="C66" s="209">
        <v>1</v>
      </c>
      <c r="D66" s="209" t="s">
        <v>1583</v>
      </c>
      <c r="E66" s="210" t="s">
        <v>5</v>
      </c>
      <c r="F66" s="210" t="s">
        <v>5</v>
      </c>
      <c r="G66" s="210" t="s">
        <v>0</v>
      </c>
      <c r="H66" s="210" t="s">
        <v>5</v>
      </c>
      <c r="I66" s="211">
        <v>41677</v>
      </c>
      <c r="J66" s="212">
        <v>11</v>
      </c>
      <c r="K66" s="213" t="str">
        <f t="shared" si="0"/>
        <v>MEDIA</v>
      </c>
      <c r="L66" s="214">
        <f t="shared" si="1"/>
        <v>1.0986301369863014</v>
      </c>
      <c r="M66" s="215">
        <f t="shared" si="2"/>
        <v>5173209672</v>
      </c>
      <c r="N66" s="210" t="s">
        <v>1726</v>
      </c>
      <c r="O66" s="216">
        <f t="shared" si="12"/>
        <v>0.1038</v>
      </c>
      <c r="P66" s="217" t="s">
        <v>1584</v>
      </c>
      <c r="Q66" s="218"/>
      <c r="R66" s="217"/>
      <c r="S66" s="219" t="str">
        <f t="shared" si="3"/>
        <v>Cuentas de orden</v>
      </c>
      <c r="T66" s="220">
        <f t="shared" si="13"/>
        <v>5127494361</v>
      </c>
      <c r="U66" s="220">
        <f t="shared" si="14"/>
        <v>5127494361</v>
      </c>
      <c r="V66" s="221">
        <f t="shared" si="15"/>
        <v>0</v>
      </c>
      <c r="W66" s="222" t="str">
        <f t="shared" si="4"/>
        <v/>
      </c>
      <c r="X66" s="219">
        <f t="shared" si="26"/>
        <v>8</v>
      </c>
      <c r="Y66" s="219">
        <f t="shared" si="27"/>
        <v>8</v>
      </c>
      <c r="Z66" s="219">
        <f t="shared" si="28"/>
        <v>92</v>
      </c>
      <c r="AA66" s="219">
        <f t="shared" si="29"/>
        <v>8</v>
      </c>
      <c r="AB66" s="223">
        <f t="shared" si="19"/>
        <v>0.28999999999999998</v>
      </c>
      <c r="AC66" s="224">
        <f t="shared" si="9"/>
        <v>45692</v>
      </c>
      <c r="AD66" s="225" t="str">
        <f t="shared" si="16"/>
        <v>12-2023</v>
      </c>
      <c r="AE66" s="226">
        <f>IFERROR(VLOOKUP(AD66,IPC!$E$2:$F$1745,2,0),IPC!$H$1)</f>
        <v>196.40440950939998</v>
      </c>
      <c r="AF66" s="227" t="str">
        <f t="shared" si="10"/>
        <v>2-2014</v>
      </c>
      <c r="AG66" s="228">
        <f>IFERROR(VLOOKUP(AF66,IPC!$E$2:$F$1745,2,0),IPC!$H$1)</f>
        <v>115.26</v>
      </c>
      <c r="AH66" s="227" t="str">
        <f t="shared" si="24"/>
        <v>1-1900</v>
      </c>
      <c r="AI66" s="228">
        <f>IFERROR(VLOOKUP(AH66,IPC!$E$2:$F$1745,2,0),IPC!$H$1)</f>
        <v>196.40440950939998</v>
      </c>
      <c r="AJ66" s="227">
        <f>VLOOKUP(N66,T!$AD$1:$AE$50,2,0)</f>
        <v>0</v>
      </c>
      <c r="AK66" s="227" t="str">
        <f t="shared" si="17"/>
        <v>ok</v>
      </c>
      <c r="AL66" s="229" t="s">
        <v>2191</v>
      </c>
      <c r="AM66" s="229">
        <v>446847</v>
      </c>
    </row>
    <row r="67" spans="1:39" ht="15.75" x14ac:dyDescent="0.25">
      <c r="A67" s="207" t="s">
        <v>2258</v>
      </c>
      <c r="B67" s="208">
        <v>491600000</v>
      </c>
      <c r="C67" s="209">
        <v>1</v>
      </c>
      <c r="D67" s="209" t="s">
        <v>1583</v>
      </c>
      <c r="E67" s="210" t="s">
        <v>5</v>
      </c>
      <c r="F67" s="210" t="s">
        <v>5</v>
      </c>
      <c r="G67" s="210" t="s">
        <v>2</v>
      </c>
      <c r="H67" s="210" t="s">
        <v>2</v>
      </c>
      <c r="I67" s="211">
        <v>41529</v>
      </c>
      <c r="J67" s="212">
        <v>12</v>
      </c>
      <c r="K67" s="213" t="str">
        <f t="shared" si="0"/>
        <v>MEDIA</v>
      </c>
      <c r="L67" s="214">
        <f t="shared" si="1"/>
        <v>1.6931506849315068</v>
      </c>
      <c r="M67" s="215">
        <f t="shared" si="2"/>
        <v>845245625</v>
      </c>
      <c r="N67" s="210" t="s">
        <v>1727</v>
      </c>
      <c r="O67" s="216">
        <f t="shared" si="12"/>
        <v>0.1038</v>
      </c>
      <c r="P67" s="217" t="s">
        <v>1584</v>
      </c>
      <c r="Q67" s="218"/>
      <c r="R67" s="217"/>
      <c r="S67" s="219" t="str">
        <f t="shared" si="3"/>
        <v>Cuentas de orden</v>
      </c>
      <c r="T67" s="220">
        <f t="shared" si="13"/>
        <v>833761774</v>
      </c>
      <c r="U67" s="220">
        <f t="shared" si="14"/>
        <v>833761774</v>
      </c>
      <c r="V67" s="221">
        <f t="shared" si="15"/>
        <v>0</v>
      </c>
      <c r="W67" s="222" t="str">
        <f t="shared" si="4"/>
        <v/>
      </c>
      <c r="X67" s="219">
        <f t="shared" si="26"/>
        <v>8</v>
      </c>
      <c r="Y67" s="219">
        <f t="shared" si="27"/>
        <v>8</v>
      </c>
      <c r="Z67" s="219">
        <f t="shared" si="28"/>
        <v>65</v>
      </c>
      <c r="AA67" s="219">
        <f t="shared" si="29"/>
        <v>65</v>
      </c>
      <c r="AB67" s="223">
        <f t="shared" si="19"/>
        <v>0.36499999999999999</v>
      </c>
      <c r="AC67" s="224">
        <f t="shared" si="9"/>
        <v>45909</v>
      </c>
      <c r="AD67" s="225" t="str">
        <f t="shared" si="16"/>
        <v>12-2023</v>
      </c>
      <c r="AE67" s="226">
        <f>IFERROR(VLOOKUP(AD67,IPC!$E$2:$F$1745,2,0),IPC!$H$1)</f>
        <v>196.40440950939998</v>
      </c>
      <c r="AF67" s="227" t="str">
        <f t="shared" si="10"/>
        <v>9-2013</v>
      </c>
      <c r="AG67" s="228">
        <f>IFERROR(VLOOKUP(AF67,IPC!$E$2:$F$1745,2,0),IPC!$H$1)</f>
        <v>114.23</v>
      </c>
      <c r="AH67" s="227" t="str">
        <f t="shared" si="24"/>
        <v>1-1900</v>
      </c>
      <c r="AI67" s="228">
        <f>IFERROR(VLOOKUP(AH67,IPC!$E$2:$F$1745,2,0),IPC!$H$1)</f>
        <v>196.40440950939998</v>
      </c>
      <c r="AJ67" s="227">
        <f>VLOOKUP(N67,T!$AD$1:$AE$50,2,0)</f>
        <v>0</v>
      </c>
      <c r="AK67" s="227" t="str">
        <f t="shared" si="17"/>
        <v>ok</v>
      </c>
      <c r="AL67" s="229" t="s">
        <v>2191</v>
      </c>
      <c r="AM67" s="229">
        <v>450606</v>
      </c>
    </row>
    <row r="68" spans="1:39" ht="15.75" x14ac:dyDescent="0.25">
      <c r="A68" s="207" t="s">
        <v>2259</v>
      </c>
      <c r="B68" s="208">
        <v>393700000</v>
      </c>
      <c r="C68" s="209">
        <v>1</v>
      </c>
      <c r="D68" s="209" t="s">
        <v>1583</v>
      </c>
      <c r="E68" s="210" t="s">
        <v>5</v>
      </c>
      <c r="F68" s="210" t="s">
        <v>5</v>
      </c>
      <c r="G68" s="210" t="s">
        <v>2</v>
      </c>
      <c r="H68" s="210" t="s">
        <v>2</v>
      </c>
      <c r="I68" s="211">
        <v>41528</v>
      </c>
      <c r="J68" s="212">
        <v>12</v>
      </c>
      <c r="K68" s="213" t="str">
        <f t="shared" si="0"/>
        <v>MEDIA</v>
      </c>
      <c r="L68" s="214">
        <f t="shared" si="1"/>
        <v>1.6904109589041096</v>
      </c>
      <c r="M68" s="215">
        <f t="shared" si="2"/>
        <v>676918638</v>
      </c>
      <c r="N68" s="210" t="s">
        <v>1727</v>
      </c>
      <c r="O68" s="216">
        <f t="shared" si="12"/>
        <v>0.1038</v>
      </c>
      <c r="P68" s="217" t="s">
        <v>1584</v>
      </c>
      <c r="Q68" s="218"/>
      <c r="R68" s="217"/>
      <c r="S68" s="219" t="str">
        <f t="shared" si="3"/>
        <v>Cuentas de orden</v>
      </c>
      <c r="T68" s="220">
        <f t="shared" si="13"/>
        <v>667736526</v>
      </c>
      <c r="U68" s="220">
        <f t="shared" si="14"/>
        <v>667736526</v>
      </c>
      <c r="V68" s="221">
        <f t="shared" si="15"/>
        <v>0</v>
      </c>
      <c r="W68" s="222" t="str">
        <f t="shared" si="4"/>
        <v/>
      </c>
      <c r="X68" s="219">
        <f t="shared" si="26"/>
        <v>8</v>
      </c>
      <c r="Y68" s="219">
        <f t="shared" si="27"/>
        <v>8</v>
      </c>
      <c r="Z68" s="219">
        <f t="shared" si="28"/>
        <v>65</v>
      </c>
      <c r="AA68" s="219">
        <f t="shared" si="29"/>
        <v>65</v>
      </c>
      <c r="AB68" s="223">
        <f t="shared" si="19"/>
        <v>0.36499999999999999</v>
      </c>
      <c r="AC68" s="224">
        <f t="shared" si="9"/>
        <v>45908</v>
      </c>
      <c r="AD68" s="225" t="str">
        <f t="shared" si="16"/>
        <v>12-2023</v>
      </c>
      <c r="AE68" s="226">
        <f>IFERROR(VLOOKUP(AD68,IPC!$E$2:$F$1745,2,0),IPC!$H$1)</f>
        <v>196.40440950939998</v>
      </c>
      <c r="AF68" s="227" t="str">
        <f t="shared" si="10"/>
        <v>9-2013</v>
      </c>
      <c r="AG68" s="228">
        <f>IFERROR(VLOOKUP(AF68,IPC!$E$2:$F$1745,2,0),IPC!$H$1)</f>
        <v>114.23</v>
      </c>
      <c r="AH68" s="227" t="str">
        <f t="shared" si="24"/>
        <v>1-1900</v>
      </c>
      <c r="AI68" s="228">
        <f>IFERROR(VLOOKUP(AH68,IPC!$E$2:$F$1745,2,0),IPC!$H$1)</f>
        <v>196.40440950939998</v>
      </c>
      <c r="AJ68" s="227">
        <f>VLOOKUP(N68,T!$AD$1:$AE$50,2,0)</f>
        <v>0</v>
      </c>
      <c r="AK68" s="227" t="str">
        <f t="shared" si="17"/>
        <v>ok</v>
      </c>
      <c r="AL68" s="229" t="s">
        <v>2191</v>
      </c>
      <c r="AM68" s="229">
        <v>452956</v>
      </c>
    </row>
    <row r="69" spans="1:39" ht="15.75" x14ac:dyDescent="0.25">
      <c r="A69" s="207" t="s">
        <v>2260</v>
      </c>
      <c r="B69" s="208">
        <v>3675900000</v>
      </c>
      <c r="C69" s="209">
        <v>1</v>
      </c>
      <c r="D69" s="209" t="s">
        <v>1583</v>
      </c>
      <c r="E69" s="210" t="s">
        <v>1</v>
      </c>
      <c r="F69" s="210" t="s">
        <v>0</v>
      </c>
      <c r="G69" s="210" t="s">
        <v>0</v>
      </c>
      <c r="H69" s="210" t="s">
        <v>5</v>
      </c>
      <c r="I69" s="211">
        <v>41730</v>
      </c>
      <c r="J69" s="212">
        <v>11</v>
      </c>
      <c r="K69" s="213" t="str">
        <f t="shared" si="0"/>
        <v>ALTA</v>
      </c>
      <c r="L69" s="214">
        <f t="shared" si="1"/>
        <v>1.2438356164383562</v>
      </c>
      <c r="M69" s="215">
        <f t="shared" si="2"/>
        <v>6210968418</v>
      </c>
      <c r="N69" s="210" t="s">
        <v>1726</v>
      </c>
      <c r="O69" s="216">
        <f t="shared" si="12"/>
        <v>0.1038</v>
      </c>
      <c r="P69" s="217" t="s">
        <v>1584</v>
      </c>
      <c r="Q69" s="218"/>
      <c r="R69" s="217"/>
      <c r="S69" s="219" t="str">
        <f t="shared" si="3"/>
        <v>Provisión contable</v>
      </c>
      <c r="T69" s="220">
        <f t="shared" si="13"/>
        <v>6148864635</v>
      </c>
      <c r="U69" s="220">
        <f t="shared" si="14"/>
        <v>6148864635</v>
      </c>
      <c r="V69" s="221">
        <f t="shared" si="15"/>
        <v>6148864635</v>
      </c>
      <c r="W69" s="222" t="str">
        <f t="shared" si="4"/>
        <v/>
      </c>
      <c r="X69" s="219">
        <f t="shared" si="26"/>
        <v>35</v>
      </c>
      <c r="Y69" s="219">
        <f t="shared" si="27"/>
        <v>92</v>
      </c>
      <c r="Z69" s="219">
        <f t="shared" si="28"/>
        <v>92</v>
      </c>
      <c r="AA69" s="219">
        <f t="shared" si="29"/>
        <v>8</v>
      </c>
      <c r="AB69" s="223">
        <f t="shared" si="19"/>
        <v>0.5675</v>
      </c>
      <c r="AC69" s="224">
        <f t="shared" si="9"/>
        <v>45745</v>
      </c>
      <c r="AD69" s="225" t="str">
        <f t="shared" si="16"/>
        <v>12-2023</v>
      </c>
      <c r="AE69" s="226">
        <f>IFERROR(VLOOKUP(AD69,IPC!$E$2:$F$1745,2,0),IPC!$H$1)</f>
        <v>196.40440950939998</v>
      </c>
      <c r="AF69" s="227" t="str">
        <f t="shared" si="10"/>
        <v>4-2014</v>
      </c>
      <c r="AG69" s="228">
        <f>IFERROR(VLOOKUP(AF69,IPC!$E$2:$F$1745,2,0),IPC!$H$1)</f>
        <v>116.24</v>
      </c>
      <c r="AH69" s="227" t="str">
        <f t="shared" si="24"/>
        <v>1-1900</v>
      </c>
      <c r="AI69" s="228">
        <f>IFERROR(VLOOKUP(AH69,IPC!$E$2:$F$1745,2,0),IPC!$H$1)</f>
        <v>196.40440950939998</v>
      </c>
      <c r="AJ69" s="227">
        <f>VLOOKUP(N69,T!$AD$1:$AE$50,2,0)</f>
        <v>0</v>
      </c>
      <c r="AK69" s="227" t="str">
        <f t="shared" si="17"/>
        <v>ok</v>
      </c>
      <c r="AL69" s="229" t="s">
        <v>2191</v>
      </c>
      <c r="AM69" s="229">
        <v>457799</v>
      </c>
    </row>
    <row r="70" spans="1:39" ht="15.75" x14ac:dyDescent="0.25">
      <c r="A70" s="207" t="s">
        <v>2261</v>
      </c>
      <c r="B70" s="208">
        <v>123200000</v>
      </c>
      <c r="C70" s="209">
        <v>1</v>
      </c>
      <c r="D70" s="209" t="s">
        <v>1583</v>
      </c>
      <c r="E70" s="210" t="s">
        <v>5</v>
      </c>
      <c r="F70" s="210" t="s">
        <v>5</v>
      </c>
      <c r="G70" s="210" t="s">
        <v>1</v>
      </c>
      <c r="H70" s="210" t="s">
        <v>1</v>
      </c>
      <c r="I70" s="211">
        <v>41752</v>
      </c>
      <c r="J70" s="212">
        <v>11</v>
      </c>
      <c r="K70" s="213" t="str">
        <f t="shared" si="0"/>
        <v>BAJA</v>
      </c>
      <c r="L70" s="214">
        <f t="shared" si="1"/>
        <v>1.3041095890410959</v>
      </c>
      <c r="M70" s="215">
        <f t="shared" si="2"/>
        <v>208164343</v>
      </c>
      <c r="N70" s="210" t="s">
        <v>1727</v>
      </c>
      <c r="O70" s="216">
        <f t="shared" si="12"/>
        <v>0.1038</v>
      </c>
      <c r="P70" s="217" t="s">
        <v>1584</v>
      </c>
      <c r="Q70" s="218"/>
      <c r="R70" s="217"/>
      <c r="S70" s="219" t="str">
        <f t="shared" si="3"/>
        <v>Cuentas de orden</v>
      </c>
      <c r="T70" s="220">
        <f t="shared" si="13"/>
        <v>205982565</v>
      </c>
      <c r="U70" s="220">
        <f t="shared" si="14"/>
        <v>205982565</v>
      </c>
      <c r="V70" s="221">
        <f t="shared" si="15"/>
        <v>0</v>
      </c>
      <c r="W70" s="222" t="str">
        <f t="shared" si="4"/>
        <v/>
      </c>
      <c r="X70" s="219">
        <f t="shared" si="26"/>
        <v>8</v>
      </c>
      <c r="Y70" s="219">
        <f t="shared" si="27"/>
        <v>8</v>
      </c>
      <c r="Z70" s="219">
        <f t="shared" si="28"/>
        <v>35</v>
      </c>
      <c r="AA70" s="219">
        <f t="shared" si="29"/>
        <v>35</v>
      </c>
      <c r="AB70" s="223">
        <f t="shared" si="19"/>
        <v>0.215</v>
      </c>
      <c r="AC70" s="224">
        <f t="shared" si="9"/>
        <v>45767</v>
      </c>
      <c r="AD70" s="225" t="str">
        <f t="shared" si="16"/>
        <v>12-2023</v>
      </c>
      <c r="AE70" s="226">
        <f>IFERROR(VLOOKUP(AD70,IPC!$E$2:$F$1745,2,0),IPC!$H$1)</f>
        <v>196.40440950939998</v>
      </c>
      <c r="AF70" s="227" t="str">
        <f t="shared" si="10"/>
        <v>4-2014</v>
      </c>
      <c r="AG70" s="228">
        <f>IFERROR(VLOOKUP(AF70,IPC!$E$2:$F$1745,2,0),IPC!$H$1)</f>
        <v>116.24</v>
      </c>
      <c r="AH70" s="227" t="str">
        <f t="shared" si="24"/>
        <v>1-1900</v>
      </c>
      <c r="AI70" s="228">
        <f>IFERROR(VLOOKUP(AH70,IPC!$E$2:$F$1745,2,0),IPC!$H$1)</f>
        <v>196.40440950939998</v>
      </c>
      <c r="AJ70" s="227">
        <f>VLOOKUP(N70,T!$AD$1:$AE$50,2,0)</f>
        <v>0</v>
      </c>
      <c r="AK70" s="227" t="str">
        <f t="shared" si="17"/>
        <v>ok</v>
      </c>
      <c r="AL70" s="229" t="s">
        <v>2191</v>
      </c>
      <c r="AM70" s="229">
        <v>467401</v>
      </c>
    </row>
    <row r="71" spans="1:39" ht="15.75" x14ac:dyDescent="0.25">
      <c r="A71" s="207" t="s">
        <v>2262</v>
      </c>
      <c r="B71" s="208">
        <v>117900000</v>
      </c>
      <c r="C71" s="209">
        <v>1</v>
      </c>
      <c r="D71" s="209" t="s">
        <v>1583</v>
      </c>
      <c r="E71" s="210" t="s">
        <v>2</v>
      </c>
      <c r="F71" s="210" t="s">
        <v>1</v>
      </c>
      <c r="G71" s="210" t="s">
        <v>2</v>
      </c>
      <c r="H71" s="210" t="s">
        <v>1</v>
      </c>
      <c r="I71" s="211">
        <v>41680</v>
      </c>
      <c r="J71" s="212">
        <v>11</v>
      </c>
      <c r="K71" s="213" t="str">
        <f t="shared" si="0"/>
        <v>MEDIA</v>
      </c>
      <c r="L71" s="214">
        <f t="shared" si="1"/>
        <v>1.106849315068493</v>
      </c>
      <c r="M71" s="215">
        <f t="shared" si="2"/>
        <v>200903001</v>
      </c>
      <c r="N71" s="210" t="s">
        <v>1727</v>
      </c>
      <c r="O71" s="216">
        <f t="shared" si="12"/>
        <v>0.1038</v>
      </c>
      <c r="P71" s="217" t="s">
        <v>1584</v>
      </c>
      <c r="Q71" s="218"/>
      <c r="R71" s="217"/>
      <c r="S71" s="219" t="str">
        <f t="shared" si="3"/>
        <v>Cuentas de orden</v>
      </c>
      <c r="T71" s="220">
        <f t="shared" si="13"/>
        <v>199114412</v>
      </c>
      <c r="U71" s="220">
        <f t="shared" si="14"/>
        <v>199114412</v>
      </c>
      <c r="V71" s="221">
        <f t="shared" si="15"/>
        <v>0</v>
      </c>
      <c r="W71" s="222" t="str">
        <f t="shared" si="4"/>
        <v/>
      </c>
      <c r="X71" s="219">
        <f t="shared" si="26"/>
        <v>65</v>
      </c>
      <c r="Y71" s="219">
        <f t="shared" si="27"/>
        <v>35</v>
      </c>
      <c r="Z71" s="219">
        <f t="shared" si="28"/>
        <v>65</v>
      </c>
      <c r="AA71" s="219">
        <f t="shared" si="29"/>
        <v>35</v>
      </c>
      <c r="AB71" s="223">
        <f t="shared" si="19"/>
        <v>0.5</v>
      </c>
      <c r="AC71" s="224">
        <f t="shared" si="9"/>
        <v>45695</v>
      </c>
      <c r="AD71" s="225" t="str">
        <f t="shared" si="16"/>
        <v>12-2023</v>
      </c>
      <c r="AE71" s="226">
        <f>IFERROR(VLOOKUP(AD71,IPC!$E$2:$F$1745,2,0),IPC!$H$1)</f>
        <v>196.40440950939998</v>
      </c>
      <c r="AF71" s="227" t="str">
        <f t="shared" si="10"/>
        <v>2-2014</v>
      </c>
      <c r="AG71" s="228">
        <f>IFERROR(VLOOKUP(AF71,IPC!$E$2:$F$1745,2,0),IPC!$H$1)</f>
        <v>115.26</v>
      </c>
      <c r="AH71" s="227" t="str">
        <f t="shared" si="24"/>
        <v>1-1900</v>
      </c>
      <c r="AI71" s="228">
        <f>IFERROR(VLOOKUP(AH71,IPC!$E$2:$F$1745,2,0),IPC!$H$1)</f>
        <v>196.40440950939998</v>
      </c>
      <c r="AJ71" s="227">
        <f>VLOOKUP(N71,T!$AD$1:$AE$50,2,0)</f>
        <v>0</v>
      </c>
      <c r="AK71" s="227" t="str">
        <f t="shared" si="17"/>
        <v>ok</v>
      </c>
      <c r="AL71" s="229" t="s">
        <v>2191</v>
      </c>
      <c r="AM71" s="229">
        <v>469792</v>
      </c>
    </row>
    <row r="72" spans="1:39" ht="15.75" x14ac:dyDescent="0.25">
      <c r="A72" s="207" t="s">
        <v>2263</v>
      </c>
      <c r="B72" s="208">
        <v>258126992</v>
      </c>
      <c r="C72" s="209">
        <v>1</v>
      </c>
      <c r="D72" s="209" t="s">
        <v>1583</v>
      </c>
      <c r="E72" s="210" t="s">
        <v>5</v>
      </c>
      <c r="F72" s="210" t="s">
        <v>5</v>
      </c>
      <c r="G72" s="210" t="s">
        <v>2</v>
      </c>
      <c r="H72" s="210" t="s">
        <v>2</v>
      </c>
      <c r="I72" s="211">
        <v>41627</v>
      </c>
      <c r="J72" s="212">
        <v>12</v>
      </c>
      <c r="K72" s="213" t="str">
        <f t="shared" si="0"/>
        <v>MEDIA</v>
      </c>
      <c r="L72" s="214">
        <f t="shared" si="1"/>
        <v>1.9616438356164383</v>
      </c>
      <c r="M72" s="215">
        <f t="shared" si="2"/>
        <v>444791011</v>
      </c>
      <c r="N72" s="210" t="s">
        <v>1727</v>
      </c>
      <c r="O72" s="216">
        <f t="shared" si="12"/>
        <v>0.1038</v>
      </c>
      <c r="P72" s="217" t="s">
        <v>1583</v>
      </c>
      <c r="Q72" s="218">
        <v>44754</v>
      </c>
      <c r="R72" s="217">
        <v>44700000</v>
      </c>
      <c r="S72" s="219" t="str">
        <f t="shared" si="3"/>
        <v>Provisión contable</v>
      </c>
      <c r="T72" s="220">
        <f t="shared" si="13"/>
        <v>437797177</v>
      </c>
      <c r="U72" s="220">
        <f t="shared" si="14"/>
        <v>50951384</v>
      </c>
      <c r="V72" s="221">
        <f t="shared" si="15"/>
        <v>50951384</v>
      </c>
      <c r="W72" s="222" t="str">
        <f t="shared" si="4"/>
        <v>Ya tiene fallo desfavorable, clasifíquelo como Provisión contable</v>
      </c>
      <c r="X72" s="219">
        <f t="shared" si="26"/>
        <v>8</v>
      </c>
      <c r="Y72" s="219">
        <f t="shared" si="27"/>
        <v>8</v>
      </c>
      <c r="Z72" s="219">
        <f t="shared" si="28"/>
        <v>65</v>
      </c>
      <c r="AA72" s="219">
        <f t="shared" si="29"/>
        <v>65</v>
      </c>
      <c r="AB72" s="223">
        <f t="shared" si="19"/>
        <v>0.36499999999999999</v>
      </c>
      <c r="AC72" s="224">
        <f t="shared" si="9"/>
        <v>46007</v>
      </c>
      <c r="AD72" s="225" t="str">
        <f t="shared" si="16"/>
        <v>12-2023</v>
      </c>
      <c r="AE72" s="226">
        <f>IFERROR(VLOOKUP(AD72,IPC!$E$2:$F$1745,2,0),IPC!$H$1)</f>
        <v>196.40440950939998</v>
      </c>
      <c r="AF72" s="227" t="str">
        <f t="shared" si="10"/>
        <v>12-2013</v>
      </c>
      <c r="AG72" s="228">
        <f>IFERROR(VLOOKUP(AF72,IPC!$E$2:$F$1745,2,0),IPC!$H$1)</f>
        <v>113.98</v>
      </c>
      <c r="AH72" s="227" t="str">
        <f t="shared" si="24"/>
        <v>7-2022</v>
      </c>
      <c r="AI72" s="228">
        <f>IFERROR(VLOOKUP(AH72,IPC!$E$2:$F$1745,2,0),IPC!$H$1)</f>
        <v>172.3069394682</v>
      </c>
      <c r="AJ72" s="227">
        <f>VLOOKUP(N72,T!$AD$1:$AE$50,2,0)</f>
        <v>0</v>
      </c>
      <c r="AK72" s="227" t="str">
        <f t="shared" si="17"/>
        <v>ok</v>
      </c>
      <c r="AL72" s="229" t="s">
        <v>2191</v>
      </c>
      <c r="AM72" s="229">
        <v>471473</v>
      </c>
    </row>
    <row r="73" spans="1:39" ht="15.75" x14ac:dyDescent="0.25">
      <c r="A73" s="207" t="s">
        <v>2264</v>
      </c>
      <c r="B73" s="208">
        <v>664650000</v>
      </c>
      <c r="C73" s="209">
        <v>1</v>
      </c>
      <c r="D73" s="209" t="s">
        <v>1583</v>
      </c>
      <c r="E73" s="210" t="s">
        <v>2</v>
      </c>
      <c r="F73" s="210" t="s">
        <v>1</v>
      </c>
      <c r="G73" s="210" t="s">
        <v>2</v>
      </c>
      <c r="H73" s="210" t="s">
        <v>1</v>
      </c>
      <c r="I73" s="211">
        <v>41775</v>
      </c>
      <c r="J73" s="212">
        <v>11</v>
      </c>
      <c r="K73" s="213" t="str">
        <f t="shared" si="0"/>
        <v>MEDIA</v>
      </c>
      <c r="L73" s="214">
        <f t="shared" si="1"/>
        <v>1.3671232876712329</v>
      </c>
      <c r="M73" s="215">
        <f t="shared" si="2"/>
        <v>1117542940</v>
      </c>
      <c r="N73" s="210" t="s">
        <v>1727</v>
      </c>
      <c r="O73" s="216">
        <f t="shared" si="12"/>
        <v>0.1038</v>
      </c>
      <c r="P73" s="217" t="s">
        <v>1584</v>
      </c>
      <c r="Q73" s="218"/>
      <c r="R73" s="217"/>
      <c r="S73" s="219" t="str">
        <f t="shared" si="3"/>
        <v>Cuentas de orden</v>
      </c>
      <c r="T73" s="220">
        <f t="shared" si="13"/>
        <v>1105267086</v>
      </c>
      <c r="U73" s="220">
        <f t="shared" si="14"/>
        <v>1105267086</v>
      </c>
      <c r="V73" s="221">
        <f t="shared" si="15"/>
        <v>0</v>
      </c>
      <c r="W73" s="222" t="str">
        <f t="shared" si="4"/>
        <v/>
      </c>
      <c r="X73" s="219">
        <f t="shared" si="26"/>
        <v>65</v>
      </c>
      <c r="Y73" s="219">
        <f t="shared" si="27"/>
        <v>35</v>
      </c>
      <c r="Z73" s="219">
        <f t="shared" si="28"/>
        <v>65</v>
      </c>
      <c r="AA73" s="219">
        <f t="shared" si="29"/>
        <v>35</v>
      </c>
      <c r="AB73" s="223">
        <f t="shared" si="19"/>
        <v>0.5</v>
      </c>
      <c r="AC73" s="224">
        <f t="shared" si="9"/>
        <v>45790</v>
      </c>
      <c r="AD73" s="225" t="str">
        <f t="shared" si="16"/>
        <v>12-2023</v>
      </c>
      <c r="AE73" s="226">
        <f>IFERROR(VLOOKUP(AD73,IPC!$E$2:$F$1745,2,0),IPC!$H$1)</f>
        <v>196.40440950939998</v>
      </c>
      <c r="AF73" s="227" t="str">
        <f t="shared" si="10"/>
        <v>5-2014</v>
      </c>
      <c r="AG73" s="228">
        <f>IFERROR(VLOOKUP(AF73,IPC!$E$2:$F$1745,2,0),IPC!$H$1)</f>
        <v>116.81</v>
      </c>
      <c r="AH73" s="227" t="str">
        <f t="shared" si="24"/>
        <v>1-1900</v>
      </c>
      <c r="AI73" s="228">
        <f>IFERROR(VLOOKUP(AH73,IPC!$E$2:$F$1745,2,0),IPC!$H$1)</f>
        <v>196.40440950939998</v>
      </c>
      <c r="AJ73" s="227">
        <f>VLOOKUP(N73,T!$AD$1:$AE$50,2,0)</f>
        <v>0</v>
      </c>
      <c r="AK73" s="227" t="str">
        <f t="shared" si="17"/>
        <v>ok</v>
      </c>
      <c r="AL73" s="229" t="s">
        <v>2191</v>
      </c>
      <c r="AM73" s="229">
        <v>473107</v>
      </c>
    </row>
    <row r="74" spans="1:39" ht="15.75" x14ac:dyDescent="0.25">
      <c r="A74" s="207" t="s">
        <v>2265</v>
      </c>
      <c r="B74" s="208">
        <v>126700000</v>
      </c>
      <c r="C74" s="209">
        <v>1</v>
      </c>
      <c r="D74" s="209" t="s">
        <v>1583</v>
      </c>
      <c r="E74" s="210" t="s">
        <v>5</v>
      </c>
      <c r="F74" s="210" t="s">
        <v>5</v>
      </c>
      <c r="G74" s="210" t="s">
        <v>2</v>
      </c>
      <c r="H74" s="210" t="s">
        <v>2</v>
      </c>
      <c r="I74" s="211">
        <v>41697</v>
      </c>
      <c r="J74" s="212">
        <v>11</v>
      </c>
      <c r="K74" s="213" t="str">
        <f t="shared" si="0"/>
        <v>MEDIA</v>
      </c>
      <c r="L74" s="214">
        <f t="shared" si="1"/>
        <v>1.1534246575342466</v>
      </c>
      <c r="M74" s="215">
        <f t="shared" si="2"/>
        <v>215898305</v>
      </c>
      <c r="N74" s="210" t="s">
        <v>1727</v>
      </c>
      <c r="O74" s="216">
        <f t="shared" si="12"/>
        <v>0.1038</v>
      </c>
      <c r="P74" s="217" t="s">
        <v>1584</v>
      </c>
      <c r="Q74" s="218"/>
      <c r="R74" s="217"/>
      <c r="S74" s="219" t="str">
        <f t="shared" si="3"/>
        <v>Cuentas de orden</v>
      </c>
      <c r="T74" s="220">
        <f t="shared" si="13"/>
        <v>213895713</v>
      </c>
      <c r="U74" s="220">
        <f t="shared" si="14"/>
        <v>213895713</v>
      </c>
      <c r="V74" s="221">
        <f t="shared" si="15"/>
        <v>0</v>
      </c>
      <c r="W74" s="222" t="str">
        <f t="shared" si="4"/>
        <v/>
      </c>
      <c r="X74" s="219">
        <f t="shared" si="26"/>
        <v>8</v>
      </c>
      <c r="Y74" s="219">
        <f t="shared" si="27"/>
        <v>8</v>
      </c>
      <c r="Z74" s="219">
        <f t="shared" si="28"/>
        <v>65</v>
      </c>
      <c r="AA74" s="219">
        <f t="shared" si="29"/>
        <v>65</v>
      </c>
      <c r="AB74" s="223">
        <f t="shared" si="19"/>
        <v>0.36499999999999999</v>
      </c>
      <c r="AC74" s="224">
        <f t="shared" si="9"/>
        <v>45712</v>
      </c>
      <c r="AD74" s="225" t="str">
        <f t="shared" si="16"/>
        <v>12-2023</v>
      </c>
      <c r="AE74" s="226">
        <f>IFERROR(VLOOKUP(AD74,IPC!$E$2:$F$1745,2,0),IPC!$H$1)</f>
        <v>196.40440950939998</v>
      </c>
      <c r="AF74" s="227" t="str">
        <f t="shared" si="10"/>
        <v>2-2014</v>
      </c>
      <c r="AG74" s="228">
        <f>IFERROR(VLOOKUP(AF74,IPC!$E$2:$F$1745,2,0),IPC!$H$1)</f>
        <v>115.26</v>
      </c>
      <c r="AH74" s="227" t="str">
        <f t="shared" si="24"/>
        <v>1-1900</v>
      </c>
      <c r="AI74" s="228">
        <f>IFERROR(VLOOKUP(AH74,IPC!$E$2:$F$1745,2,0),IPC!$H$1)</f>
        <v>196.40440950939998</v>
      </c>
      <c r="AJ74" s="227">
        <f>VLOOKUP(N74,T!$AD$1:$AE$50,2,0)</f>
        <v>0</v>
      </c>
      <c r="AK74" s="227" t="str">
        <f t="shared" si="17"/>
        <v>ok</v>
      </c>
      <c r="AL74" s="229" t="s">
        <v>2191</v>
      </c>
      <c r="AM74" s="229">
        <v>485778</v>
      </c>
    </row>
    <row r="75" spans="1:39" ht="15.75" x14ac:dyDescent="0.25">
      <c r="A75" s="207" t="s">
        <v>2266</v>
      </c>
      <c r="B75" s="208">
        <v>140375753</v>
      </c>
      <c r="C75" s="209">
        <v>1</v>
      </c>
      <c r="D75" s="209" t="s">
        <v>1583</v>
      </c>
      <c r="E75" s="210" t="s">
        <v>2</v>
      </c>
      <c r="F75" s="210" t="s">
        <v>1</v>
      </c>
      <c r="G75" s="210" t="s">
        <v>2</v>
      </c>
      <c r="H75" s="210" t="s">
        <v>1</v>
      </c>
      <c r="I75" s="211">
        <v>41737</v>
      </c>
      <c r="J75" s="212">
        <v>11</v>
      </c>
      <c r="K75" s="213" t="str">
        <f t="shared" si="0"/>
        <v>MEDIA</v>
      </c>
      <c r="L75" s="214">
        <f t="shared" si="1"/>
        <v>1.263013698630137</v>
      </c>
      <c r="M75" s="215">
        <f t="shared" si="2"/>
        <v>237185279</v>
      </c>
      <c r="N75" s="210" t="s">
        <v>1727</v>
      </c>
      <c r="O75" s="216">
        <f t="shared" si="12"/>
        <v>0.1038</v>
      </c>
      <c r="P75" s="217" t="s">
        <v>1584</v>
      </c>
      <c r="Q75" s="218"/>
      <c r="R75" s="217"/>
      <c r="S75" s="219" t="str">
        <f t="shared" si="3"/>
        <v>Cuentas de orden</v>
      </c>
      <c r="T75" s="220">
        <f t="shared" si="13"/>
        <v>234777271</v>
      </c>
      <c r="U75" s="220">
        <f t="shared" si="14"/>
        <v>234777271</v>
      </c>
      <c r="V75" s="221">
        <f t="shared" si="15"/>
        <v>0</v>
      </c>
      <c r="W75" s="222" t="str">
        <f t="shared" si="4"/>
        <v/>
      </c>
      <c r="X75" s="219">
        <f t="shared" si="26"/>
        <v>65</v>
      </c>
      <c r="Y75" s="219">
        <f t="shared" si="27"/>
        <v>35</v>
      </c>
      <c r="Z75" s="219">
        <f t="shared" si="28"/>
        <v>65</v>
      </c>
      <c r="AA75" s="219">
        <f t="shared" si="29"/>
        <v>35</v>
      </c>
      <c r="AB75" s="223">
        <f t="shared" si="19"/>
        <v>0.5</v>
      </c>
      <c r="AC75" s="224">
        <f t="shared" si="9"/>
        <v>45752</v>
      </c>
      <c r="AD75" s="225" t="str">
        <f t="shared" si="16"/>
        <v>12-2023</v>
      </c>
      <c r="AE75" s="226">
        <f>IFERROR(VLOOKUP(AD75,IPC!$E$2:$F$1745,2,0),IPC!$H$1)</f>
        <v>196.40440950939998</v>
      </c>
      <c r="AF75" s="227" t="str">
        <f t="shared" si="10"/>
        <v>4-2014</v>
      </c>
      <c r="AG75" s="228">
        <f>IFERROR(VLOOKUP(AF75,IPC!$E$2:$F$1745,2,0),IPC!$H$1)</f>
        <v>116.24</v>
      </c>
      <c r="AH75" s="227" t="str">
        <f t="shared" si="24"/>
        <v>1-1900</v>
      </c>
      <c r="AI75" s="228">
        <f>IFERROR(VLOOKUP(AH75,IPC!$E$2:$F$1745,2,0),IPC!$H$1)</f>
        <v>196.40440950939998</v>
      </c>
      <c r="AJ75" s="227">
        <f>VLOOKUP(N75,T!$AD$1:$AE$50,2,0)</f>
        <v>0</v>
      </c>
      <c r="AK75" s="227" t="str">
        <f t="shared" si="17"/>
        <v>ok</v>
      </c>
      <c r="AL75" s="229" t="s">
        <v>2191</v>
      </c>
      <c r="AM75" s="229">
        <v>487317</v>
      </c>
    </row>
    <row r="76" spans="1:39" ht="15.75" x14ac:dyDescent="0.25">
      <c r="A76" s="207" t="s">
        <v>2267</v>
      </c>
      <c r="B76" s="208">
        <v>131200000</v>
      </c>
      <c r="C76" s="209">
        <v>1</v>
      </c>
      <c r="D76" s="209" t="s">
        <v>1583</v>
      </c>
      <c r="E76" s="210" t="s">
        <v>5</v>
      </c>
      <c r="F76" s="210" t="s">
        <v>5</v>
      </c>
      <c r="G76" s="210" t="s">
        <v>2</v>
      </c>
      <c r="H76" s="210" t="s">
        <v>2</v>
      </c>
      <c r="I76" s="211">
        <v>41764</v>
      </c>
      <c r="J76" s="212">
        <v>11</v>
      </c>
      <c r="K76" s="213" t="str">
        <f t="shared" si="0"/>
        <v>MEDIA</v>
      </c>
      <c r="L76" s="214">
        <f t="shared" si="1"/>
        <v>1.3369863013698631</v>
      </c>
      <c r="M76" s="215">
        <f t="shared" si="2"/>
        <v>220599765</v>
      </c>
      <c r="N76" s="210" t="s">
        <v>1727</v>
      </c>
      <c r="O76" s="216">
        <f t="shared" si="12"/>
        <v>0.1038</v>
      </c>
      <c r="P76" s="217" t="s">
        <v>1584</v>
      </c>
      <c r="Q76" s="218"/>
      <c r="R76" s="217"/>
      <c r="S76" s="219" t="str">
        <f t="shared" si="3"/>
        <v>Cuentas de orden</v>
      </c>
      <c r="T76" s="220">
        <f t="shared" si="13"/>
        <v>218229676</v>
      </c>
      <c r="U76" s="220">
        <f t="shared" si="14"/>
        <v>218229676</v>
      </c>
      <c r="V76" s="221">
        <f t="shared" si="15"/>
        <v>0</v>
      </c>
      <c r="W76" s="222" t="str">
        <f t="shared" si="4"/>
        <v/>
      </c>
      <c r="X76" s="219">
        <f t="shared" si="26"/>
        <v>8</v>
      </c>
      <c r="Y76" s="219">
        <f t="shared" si="27"/>
        <v>8</v>
      </c>
      <c r="Z76" s="219">
        <f t="shared" si="28"/>
        <v>65</v>
      </c>
      <c r="AA76" s="219">
        <f t="shared" si="29"/>
        <v>65</v>
      </c>
      <c r="AB76" s="223">
        <f t="shared" si="19"/>
        <v>0.36499999999999999</v>
      </c>
      <c r="AC76" s="224">
        <f t="shared" si="9"/>
        <v>45779</v>
      </c>
      <c r="AD76" s="225" t="str">
        <f t="shared" si="16"/>
        <v>12-2023</v>
      </c>
      <c r="AE76" s="226">
        <f>IFERROR(VLOOKUP(AD76,IPC!$E$2:$F$1745,2,0),IPC!$H$1)</f>
        <v>196.40440950939998</v>
      </c>
      <c r="AF76" s="227" t="str">
        <f t="shared" si="10"/>
        <v>5-2014</v>
      </c>
      <c r="AG76" s="228">
        <f>IFERROR(VLOOKUP(AF76,IPC!$E$2:$F$1745,2,0),IPC!$H$1)</f>
        <v>116.81</v>
      </c>
      <c r="AH76" s="227" t="str">
        <f t="shared" si="24"/>
        <v>1-1900</v>
      </c>
      <c r="AI76" s="228">
        <f>IFERROR(VLOOKUP(AH76,IPC!$E$2:$F$1745,2,0),IPC!$H$1)</f>
        <v>196.40440950939998</v>
      </c>
      <c r="AJ76" s="227">
        <f>VLOOKUP(N76,T!$AD$1:$AE$50,2,0)</f>
        <v>0</v>
      </c>
      <c r="AK76" s="227" t="str">
        <f t="shared" si="17"/>
        <v>ok</v>
      </c>
      <c r="AL76" s="229" t="s">
        <v>2191</v>
      </c>
      <c r="AM76" s="229">
        <v>489617</v>
      </c>
    </row>
    <row r="77" spans="1:39" ht="15.75" x14ac:dyDescent="0.25">
      <c r="A77" s="207" t="s">
        <v>2268</v>
      </c>
      <c r="B77" s="208">
        <v>131200000</v>
      </c>
      <c r="C77" s="209">
        <v>1</v>
      </c>
      <c r="D77" s="209" t="s">
        <v>1583</v>
      </c>
      <c r="E77" s="210" t="s">
        <v>0</v>
      </c>
      <c r="F77" s="210" t="s">
        <v>1</v>
      </c>
      <c r="G77" s="210" t="s">
        <v>5</v>
      </c>
      <c r="H77" s="210" t="s">
        <v>2</v>
      </c>
      <c r="I77" s="211">
        <v>41739</v>
      </c>
      <c r="J77" s="212">
        <v>11</v>
      </c>
      <c r="K77" s="213" t="str">
        <f t="shared" si="0"/>
        <v>MEDIA</v>
      </c>
      <c r="L77" s="214">
        <f t="shared" si="1"/>
        <v>1.2684931506849315</v>
      </c>
      <c r="M77" s="215">
        <f t="shared" si="2"/>
        <v>221681508</v>
      </c>
      <c r="N77" s="210" t="s">
        <v>1727</v>
      </c>
      <c r="O77" s="216">
        <f t="shared" si="12"/>
        <v>0.1038</v>
      </c>
      <c r="P77" s="217" t="s">
        <v>1584</v>
      </c>
      <c r="Q77" s="218"/>
      <c r="R77" s="217"/>
      <c r="S77" s="219" t="str">
        <f t="shared" si="3"/>
        <v>Cuentas de orden</v>
      </c>
      <c r="T77" s="220">
        <f t="shared" si="13"/>
        <v>219421187</v>
      </c>
      <c r="U77" s="220">
        <f t="shared" si="14"/>
        <v>219421187</v>
      </c>
      <c r="V77" s="221">
        <f t="shared" si="15"/>
        <v>0</v>
      </c>
      <c r="W77" s="222" t="str">
        <f t="shared" si="4"/>
        <v/>
      </c>
      <c r="X77" s="219">
        <f t="shared" si="26"/>
        <v>92</v>
      </c>
      <c r="Y77" s="219">
        <f t="shared" si="27"/>
        <v>35</v>
      </c>
      <c r="Z77" s="219">
        <f t="shared" si="28"/>
        <v>8</v>
      </c>
      <c r="AA77" s="219">
        <f t="shared" si="29"/>
        <v>65</v>
      </c>
      <c r="AB77" s="223">
        <f t="shared" si="19"/>
        <v>0.5</v>
      </c>
      <c r="AC77" s="224">
        <f t="shared" si="9"/>
        <v>45754</v>
      </c>
      <c r="AD77" s="225" t="str">
        <f t="shared" si="16"/>
        <v>12-2023</v>
      </c>
      <c r="AE77" s="226">
        <f>IFERROR(VLOOKUP(AD77,IPC!$E$2:$F$1745,2,0),IPC!$H$1)</f>
        <v>196.40440950939998</v>
      </c>
      <c r="AF77" s="227" t="str">
        <f t="shared" si="10"/>
        <v>4-2014</v>
      </c>
      <c r="AG77" s="228">
        <f>IFERROR(VLOOKUP(AF77,IPC!$E$2:$F$1745,2,0),IPC!$H$1)</f>
        <v>116.24</v>
      </c>
      <c r="AH77" s="227" t="str">
        <f t="shared" si="24"/>
        <v>1-1900</v>
      </c>
      <c r="AI77" s="228">
        <f>IFERROR(VLOOKUP(AH77,IPC!$E$2:$F$1745,2,0),IPC!$H$1)</f>
        <v>196.40440950939998</v>
      </c>
      <c r="AJ77" s="227">
        <f>VLOOKUP(N77,T!$AD$1:$AE$50,2,0)</f>
        <v>0</v>
      </c>
      <c r="AK77" s="227" t="str">
        <f t="shared" si="17"/>
        <v>ok</v>
      </c>
      <c r="AL77" s="229" t="s">
        <v>2191</v>
      </c>
      <c r="AM77" s="229">
        <v>492743</v>
      </c>
    </row>
    <row r="78" spans="1:39" ht="15.75" x14ac:dyDescent="0.25">
      <c r="A78" s="207" t="s">
        <v>2269</v>
      </c>
      <c r="B78" s="208">
        <v>373700000</v>
      </c>
      <c r="C78" s="209">
        <v>1</v>
      </c>
      <c r="D78" s="209" t="s">
        <v>1583</v>
      </c>
      <c r="E78" s="210" t="s">
        <v>5</v>
      </c>
      <c r="F78" s="210" t="s">
        <v>5</v>
      </c>
      <c r="G78" s="210" t="s">
        <v>2</v>
      </c>
      <c r="H78" s="210" t="s">
        <v>2</v>
      </c>
      <c r="I78" s="211">
        <v>41577</v>
      </c>
      <c r="J78" s="212">
        <v>12</v>
      </c>
      <c r="K78" s="213" t="str">
        <f t="shared" ref="K78:K141" si="30">IFERROR(IF(AB78&gt;0.5,"ALTA",IF(AND(AB78&gt;0.25,AB78&lt;=0.5),"MEDIA",IF(AND(AB78&gt;=0.1,AB78&lt;=0.25),"BAJA",IF(AND(AB78&lt;0.1),"REMOTA")))),"")</f>
        <v>MEDIA</v>
      </c>
      <c r="L78" s="214">
        <f t="shared" ref="L78:L141" si="31">+(AC78-$J$5)/365</f>
        <v>1.8246575342465754</v>
      </c>
      <c r="M78" s="215">
        <f t="shared" ref="M78:M141" si="32">ROUND(IFERROR(B78*C78*AE78/AG78,""),0)</f>
        <v>644223013</v>
      </c>
      <c r="N78" s="210" t="s">
        <v>1727</v>
      </c>
      <c r="O78" s="216">
        <f t="shared" si="12"/>
        <v>0.1038</v>
      </c>
      <c r="P78" s="217" t="s">
        <v>1584</v>
      </c>
      <c r="Q78" s="218"/>
      <c r="R78" s="217"/>
      <c r="S78" s="219" t="str">
        <f t="shared" ref="S78:S141" si="33">IF(A78="","",IF(P78="SI","Provisión contable",(IFERROR(IF(L78&lt;0,"Revise duración",IF(AB78&gt;50%,"Provisión contable",IF(AB78&lt;=10%,"No se registra","Cuentas de orden"))),""))))</f>
        <v>Cuentas de orden</v>
      </c>
      <c r="T78" s="220">
        <f t="shared" si="13"/>
        <v>634795515</v>
      </c>
      <c r="U78" s="220">
        <f t="shared" si="14"/>
        <v>634795515</v>
      </c>
      <c r="V78" s="221">
        <f t="shared" si="15"/>
        <v>0</v>
      </c>
      <c r="W78" s="222" t="str">
        <f t="shared" ref="W78:W141" si="34">IF(D78="NO","El proceso no genera erogación",IF(AJ78=1,"La erogación del proceso con esta acción o medio de control se deriva de una obligación previa",IF(P78="SI","Ya tiene fallo desfavorable, clasifíquelo como Provisión contable","")))</f>
        <v/>
      </c>
      <c r="X78" s="219">
        <f t="shared" si="26"/>
        <v>8</v>
      </c>
      <c r="Y78" s="219">
        <f t="shared" si="27"/>
        <v>8</v>
      </c>
      <c r="Z78" s="219">
        <f t="shared" si="28"/>
        <v>65</v>
      </c>
      <c r="AA78" s="219">
        <f t="shared" si="29"/>
        <v>65</v>
      </c>
      <c r="AB78" s="223">
        <f t="shared" si="19"/>
        <v>0.36499999999999999</v>
      </c>
      <c r="AC78" s="224">
        <f t="shared" ref="AC78:AC141" si="35">+I78+365*J78</f>
        <v>45957</v>
      </c>
      <c r="AD78" s="225" t="str">
        <f t="shared" si="16"/>
        <v>12-2023</v>
      </c>
      <c r="AE78" s="226">
        <f>IFERROR(VLOOKUP(AD78,IPC!$E$2:$F$1745,2,0),IPC!$H$1)</f>
        <v>196.40440950939998</v>
      </c>
      <c r="AF78" s="227" t="str">
        <f t="shared" ref="AF78:AF141" si="36">(MONTH(I78)&amp;"-"&amp;YEAR(I78))</f>
        <v>10-2013</v>
      </c>
      <c r="AG78" s="228">
        <f>IFERROR(VLOOKUP(AF78,IPC!$E$2:$F$1745,2,0),IPC!$H$1)</f>
        <v>113.93</v>
      </c>
      <c r="AH78" s="227" t="str">
        <f t="shared" ref="AH78:AH92" si="37">(MONTH(Q78)&amp;"-"&amp;YEAR(Q78))</f>
        <v>1-1900</v>
      </c>
      <c r="AI78" s="228">
        <f>IFERROR(VLOOKUP(AH78,IPC!$E$2:$F$1745,2,0),IPC!$H$1)</f>
        <v>196.40440950939998</v>
      </c>
      <c r="AJ78" s="227">
        <f>VLOOKUP(N78,T!$AD$1:$AE$50,2,0)</f>
        <v>0</v>
      </c>
      <c r="AK78" s="227" t="str">
        <f t="shared" si="17"/>
        <v>ok</v>
      </c>
      <c r="AL78" s="229" t="s">
        <v>2191</v>
      </c>
      <c r="AM78" s="229">
        <v>500293</v>
      </c>
    </row>
    <row r="79" spans="1:39" ht="15.75" x14ac:dyDescent="0.25">
      <c r="A79" s="207" t="s">
        <v>2270</v>
      </c>
      <c r="B79" s="208">
        <v>131200000</v>
      </c>
      <c r="C79" s="209">
        <v>1</v>
      </c>
      <c r="D79" s="209" t="s">
        <v>1583</v>
      </c>
      <c r="E79" s="210" t="s">
        <v>5</v>
      </c>
      <c r="F79" s="210" t="s">
        <v>5</v>
      </c>
      <c r="G79" s="210" t="s">
        <v>2</v>
      </c>
      <c r="H79" s="210" t="s">
        <v>2</v>
      </c>
      <c r="I79" s="211">
        <v>41801</v>
      </c>
      <c r="J79" s="212">
        <v>11</v>
      </c>
      <c r="K79" s="213" t="str">
        <f t="shared" si="30"/>
        <v>MEDIA</v>
      </c>
      <c r="L79" s="214">
        <f t="shared" si="31"/>
        <v>1.4383561643835616</v>
      </c>
      <c r="M79" s="215">
        <f t="shared" si="32"/>
        <v>220411073</v>
      </c>
      <c r="N79" s="210" t="s">
        <v>1727</v>
      </c>
      <c r="O79" s="216">
        <f t="shared" ref="O79:O142" si="38">_xlfn.IFNA(IF(L79&lt;0," ",IF(L79&lt;3,$O$5,IF(L79&lt;7,$O$6,IF(L79&lt;30,$O$7,0)))),IF(L79&lt;3,$P$5,IF(L79&lt;7,$P$6,IF(L79&lt;30,$P$7,$P$6))))</f>
        <v>0.1038</v>
      </c>
      <c r="P79" s="217" t="s">
        <v>1584</v>
      </c>
      <c r="Q79" s="218"/>
      <c r="R79" s="217"/>
      <c r="S79" s="219" t="str">
        <f t="shared" si="33"/>
        <v>Cuentas de orden</v>
      </c>
      <c r="T79" s="220">
        <f t="shared" ref="T79:T142" si="39">ROUND(IFERROR(M79*((1+$S$12)^L79)/((1+O79)^L79),""),0)</f>
        <v>217864507</v>
      </c>
      <c r="U79" s="220">
        <f t="shared" ref="U79:U142" si="40">+ROUND(IF(D79="NO",0,(IF(AJ79=1,0,IF(P79="SI",R79*AE79/AI79,T79)))),0)</f>
        <v>217864507</v>
      </c>
      <c r="V79" s="221">
        <f t="shared" ref="V79:V142" si="41">+ROUND(IF(D79="NO",0,(IF(AJ79=1,0,IF(P79="SI",R79*AE79/AI79,IF(S79="Provisión contable",T79,0))))),0)</f>
        <v>0</v>
      </c>
      <c r="W79" s="222" t="str">
        <f t="shared" si="34"/>
        <v/>
      </c>
      <c r="X79" s="219">
        <f t="shared" si="26"/>
        <v>8</v>
      </c>
      <c r="Y79" s="219">
        <f t="shared" si="27"/>
        <v>8</v>
      </c>
      <c r="Z79" s="219">
        <f t="shared" si="28"/>
        <v>65</v>
      </c>
      <c r="AA79" s="219">
        <f t="shared" si="29"/>
        <v>65</v>
      </c>
      <c r="AB79" s="223">
        <f t="shared" si="19"/>
        <v>0.36499999999999999</v>
      </c>
      <c r="AC79" s="224">
        <f t="shared" si="35"/>
        <v>45816</v>
      </c>
      <c r="AD79" s="225" t="str">
        <f t="shared" ref="AD79:AD142" si="42">+$L$5</f>
        <v>12-2023</v>
      </c>
      <c r="AE79" s="226">
        <f>IFERROR(VLOOKUP(AD79,IPC!$E$2:$F$1745,2,0),IPC!$H$1)</f>
        <v>196.40440950939998</v>
      </c>
      <c r="AF79" s="227" t="str">
        <f t="shared" si="36"/>
        <v>6-2014</v>
      </c>
      <c r="AG79" s="228">
        <f>IFERROR(VLOOKUP(AF79,IPC!$E$2:$F$1745,2,0),IPC!$H$1)</f>
        <v>116.91</v>
      </c>
      <c r="AH79" s="227" t="str">
        <f t="shared" si="37"/>
        <v>1-1900</v>
      </c>
      <c r="AI79" s="228">
        <f>IFERROR(VLOOKUP(AH79,IPC!$E$2:$F$1745,2,0),IPC!$H$1)</f>
        <v>196.40440950939998</v>
      </c>
      <c r="AJ79" s="227">
        <f>VLOOKUP(N79,T!$AD$1:$AE$50,2,0)</f>
        <v>0</v>
      </c>
      <c r="AK79" s="227" t="str">
        <f t="shared" ref="AK79:AK142" si="43">IF(AJ79=1,0,"ok")</f>
        <v>ok</v>
      </c>
      <c r="AL79" s="229" t="s">
        <v>2191</v>
      </c>
      <c r="AM79" s="229">
        <v>504656</v>
      </c>
    </row>
    <row r="80" spans="1:39" ht="15.75" x14ac:dyDescent="0.25">
      <c r="A80" s="207" t="s">
        <v>2271</v>
      </c>
      <c r="B80" s="208">
        <v>3195582400</v>
      </c>
      <c r="C80" s="209">
        <v>1</v>
      </c>
      <c r="D80" s="209" t="s">
        <v>1583</v>
      </c>
      <c r="E80" s="210" t="s">
        <v>2</v>
      </c>
      <c r="F80" s="210" t="s">
        <v>1</v>
      </c>
      <c r="G80" s="210" t="s">
        <v>2</v>
      </c>
      <c r="H80" s="210" t="s">
        <v>1</v>
      </c>
      <c r="I80" s="211">
        <v>41844</v>
      </c>
      <c r="J80" s="212">
        <v>11</v>
      </c>
      <c r="K80" s="213" t="str">
        <f t="shared" si="30"/>
        <v>MEDIA</v>
      </c>
      <c r="L80" s="214">
        <f t="shared" si="31"/>
        <v>1.5561643835616439</v>
      </c>
      <c r="M80" s="215">
        <f t="shared" si="32"/>
        <v>5360205605</v>
      </c>
      <c r="N80" s="210" t="s">
        <v>1727</v>
      </c>
      <c r="O80" s="216">
        <f t="shared" si="38"/>
        <v>0.1038</v>
      </c>
      <c r="P80" s="217" t="s">
        <v>1584</v>
      </c>
      <c r="Q80" s="218"/>
      <c r="R80" s="217"/>
      <c r="S80" s="219" t="str">
        <f t="shared" si="33"/>
        <v>Cuentas de orden</v>
      </c>
      <c r="T80" s="220">
        <f t="shared" si="39"/>
        <v>5293234765</v>
      </c>
      <c r="U80" s="220">
        <f t="shared" si="40"/>
        <v>5293234765</v>
      </c>
      <c r="V80" s="221">
        <f t="shared" si="41"/>
        <v>0</v>
      </c>
      <c r="W80" s="222" t="str">
        <f t="shared" si="34"/>
        <v/>
      </c>
      <c r="X80" s="219">
        <f t="shared" si="26"/>
        <v>65</v>
      </c>
      <c r="Y80" s="219">
        <f t="shared" si="27"/>
        <v>35</v>
      </c>
      <c r="Z80" s="219">
        <f t="shared" si="28"/>
        <v>65</v>
      </c>
      <c r="AA80" s="219">
        <f t="shared" si="29"/>
        <v>35</v>
      </c>
      <c r="AB80" s="223">
        <f t="shared" si="19"/>
        <v>0.5</v>
      </c>
      <c r="AC80" s="224">
        <f t="shared" si="35"/>
        <v>45859</v>
      </c>
      <c r="AD80" s="225" t="str">
        <f t="shared" si="42"/>
        <v>12-2023</v>
      </c>
      <c r="AE80" s="226">
        <f>IFERROR(VLOOKUP(AD80,IPC!$E$2:$F$1745,2,0),IPC!$H$1)</f>
        <v>196.40440950939998</v>
      </c>
      <c r="AF80" s="227" t="str">
        <f t="shared" si="36"/>
        <v>7-2014</v>
      </c>
      <c r="AG80" s="228">
        <f>IFERROR(VLOOKUP(AF80,IPC!$E$2:$F$1745,2,0),IPC!$H$1)</f>
        <v>117.09</v>
      </c>
      <c r="AH80" s="227" t="str">
        <f t="shared" si="37"/>
        <v>1-1900</v>
      </c>
      <c r="AI80" s="228">
        <f>IFERROR(VLOOKUP(AH80,IPC!$E$2:$F$1745,2,0),IPC!$H$1)</f>
        <v>196.40440950939998</v>
      </c>
      <c r="AJ80" s="227">
        <f>VLOOKUP(N80,T!$AD$1:$AE$50,2,0)</f>
        <v>0</v>
      </c>
      <c r="AK80" s="227" t="str">
        <f t="shared" si="43"/>
        <v>ok</v>
      </c>
      <c r="AL80" s="229" t="s">
        <v>2191</v>
      </c>
      <c r="AM80" s="229">
        <v>511935</v>
      </c>
    </row>
    <row r="81" spans="1:39" ht="15.75" x14ac:dyDescent="0.25">
      <c r="A81" s="207" t="s">
        <v>2272</v>
      </c>
      <c r="B81" s="208">
        <v>191882409</v>
      </c>
      <c r="C81" s="209">
        <v>1</v>
      </c>
      <c r="D81" s="209" t="s">
        <v>1583</v>
      </c>
      <c r="E81" s="210" t="s">
        <v>2</v>
      </c>
      <c r="F81" s="210" t="s">
        <v>1</v>
      </c>
      <c r="G81" s="210" t="s">
        <v>2</v>
      </c>
      <c r="H81" s="210" t="s">
        <v>1</v>
      </c>
      <c r="I81" s="211">
        <v>41899</v>
      </c>
      <c r="J81" s="212">
        <v>11</v>
      </c>
      <c r="K81" s="213" t="str">
        <f t="shared" si="30"/>
        <v>MEDIA</v>
      </c>
      <c r="L81" s="214">
        <f t="shared" si="31"/>
        <v>1.7068493150684931</v>
      </c>
      <c r="M81" s="215">
        <f t="shared" si="32"/>
        <v>320763905</v>
      </c>
      <c r="N81" s="210" t="s">
        <v>1727</v>
      </c>
      <c r="O81" s="216">
        <f t="shared" si="38"/>
        <v>0.1038</v>
      </c>
      <c r="P81" s="217" t="s">
        <v>1583</v>
      </c>
      <c r="Q81" s="218">
        <v>42577</v>
      </c>
      <c r="R81" s="217">
        <v>30163418</v>
      </c>
      <c r="S81" s="219" t="str">
        <f t="shared" si="33"/>
        <v>Provisión contable</v>
      </c>
      <c r="T81" s="220">
        <f t="shared" si="39"/>
        <v>316370859</v>
      </c>
      <c r="U81" s="220">
        <f t="shared" si="40"/>
        <v>44452827</v>
      </c>
      <c r="V81" s="221">
        <f t="shared" si="41"/>
        <v>44452827</v>
      </c>
      <c r="W81" s="222" t="str">
        <f t="shared" si="34"/>
        <v>Ya tiene fallo desfavorable, clasifíquelo como Provisión contable</v>
      </c>
      <c r="X81" s="219">
        <f t="shared" si="26"/>
        <v>65</v>
      </c>
      <c r="Y81" s="219">
        <f t="shared" si="27"/>
        <v>35</v>
      </c>
      <c r="Z81" s="219">
        <f t="shared" si="28"/>
        <v>65</v>
      </c>
      <c r="AA81" s="219">
        <f t="shared" si="29"/>
        <v>35</v>
      </c>
      <c r="AB81" s="223">
        <f t="shared" si="19"/>
        <v>0.5</v>
      </c>
      <c r="AC81" s="224">
        <f t="shared" si="35"/>
        <v>45914</v>
      </c>
      <c r="AD81" s="225" t="str">
        <f t="shared" si="42"/>
        <v>12-2023</v>
      </c>
      <c r="AE81" s="226">
        <f>IFERROR(VLOOKUP(AD81,IPC!$E$2:$F$1745,2,0),IPC!$H$1)</f>
        <v>196.40440950939998</v>
      </c>
      <c r="AF81" s="227" t="str">
        <f t="shared" si="36"/>
        <v>9-2014</v>
      </c>
      <c r="AG81" s="228">
        <f>IFERROR(VLOOKUP(AF81,IPC!$E$2:$F$1745,2,0),IPC!$H$1)</f>
        <v>117.49</v>
      </c>
      <c r="AH81" s="227" t="str">
        <f t="shared" si="37"/>
        <v>7-2016</v>
      </c>
      <c r="AI81" s="228">
        <f>IFERROR(VLOOKUP(AH81,IPC!$E$2:$F$1745,2,0),IPC!$H$1)</f>
        <v>133.27000000000001</v>
      </c>
      <c r="AJ81" s="227">
        <f>VLOOKUP(N81,T!$AD$1:$AE$50,2,0)</f>
        <v>0</v>
      </c>
      <c r="AK81" s="227" t="str">
        <f t="shared" si="43"/>
        <v>ok</v>
      </c>
      <c r="AL81" s="229" t="s">
        <v>2191</v>
      </c>
      <c r="AM81" s="229">
        <v>548600</v>
      </c>
    </row>
    <row r="82" spans="1:39" ht="15.75" x14ac:dyDescent="0.25">
      <c r="A82" s="207" t="s">
        <v>2273</v>
      </c>
      <c r="B82" s="208">
        <v>131200000</v>
      </c>
      <c r="C82" s="209">
        <v>1</v>
      </c>
      <c r="D82" s="209" t="s">
        <v>1583</v>
      </c>
      <c r="E82" s="210" t="s">
        <v>0</v>
      </c>
      <c r="F82" s="210" t="s">
        <v>0</v>
      </c>
      <c r="G82" s="210" t="s">
        <v>0</v>
      </c>
      <c r="H82" s="210" t="s">
        <v>5</v>
      </c>
      <c r="I82" s="211">
        <v>41816</v>
      </c>
      <c r="J82" s="212">
        <v>11</v>
      </c>
      <c r="K82" s="213" t="str">
        <f t="shared" si="30"/>
        <v>ALTA</v>
      </c>
      <c r="L82" s="214">
        <f t="shared" si="31"/>
        <v>1.4794520547945205</v>
      </c>
      <c r="M82" s="215">
        <f t="shared" si="32"/>
        <v>220411073</v>
      </c>
      <c r="N82" s="210" t="s">
        <v>1727</v>
      </c>
      <c r="O82" s="216">
        <f t="shared" si="38"/>
        <v>0.1038</v>
      </c>
      <c r="P82" s="217" t="s">
        <v>1584</v>
      </c>
      <c r="Q82" s="218"/>
      <c r="R82" s="217"/>
      <c r="S82" s="219" t="str">
        <f t="shared" si="33"/>
        <v>Provisión contable</v>
      </c>
      <c r="T82" s="220">
        <f t="shared" si="39"/>
        <v>217792182</v>
      </c>
      <c r="U82" s="220">
        <f t="shared" si="40"/>
        <v>217792182</v>
      </c>
      <c r="V82" s="221">
        <f t="shared" si="41"/>
        <v>217792182</v>
      </c>
      <c r="W82" s="222" t="str">
        <f t="shared" si="34"/>
        <v/>
      </c>
      <c r="X82" s="219">
        <f t="shared" si="26"/>
        <v>92</v>
      </c>
      <c r="Y82" s="219">
        <f t="shared" si="27"/>
        <v>92</v>
      </c>
      <c r="Z82" s="219">
        <f t="shared" si="28"/>
        <v>92</v>
      </c>
      <c r="AA82" s="219">
        <f t="shared" si="29"/>
        <v>8</v>
      </c>
      <c r="AB82" s="223">
        <f t="shared" si="19"/>
        <v>0.71</v>
      </c>
      <c r="AC82" s="224">
        <f t="shared" si="35"/>
        <v>45831</v>
      </c>
      <c r="AD82" s="225" t="str">
        <f t="shared" si="42"/>
        <v>12-2023</v>
      </c>
      <c r="AE82" s="226">
        <f>IFERROR(VLOOKUP(AD82,IPC!$E$2:$F$1745,2,0),IPC!$H$1)</f>
        <v>196.40440950939998</v>
      </c>
      <c r="AF82" s="227" t="str">
        <f t="shared" si="36"/>
        <v>6-2014</v>
      </c>
      <c r="AG82" s="228">
        <f>IFERROR(VLOOKUP(AF82,IPC!$E$2:$F$1745,2,0),IPC!$H$1)</f>
        <v>116.91</v>
      </c>
      <c r="AH82" s="227" t="str">
        <f t="shared" si="37"/>
        <v>1-1900</v>
      </c>
      <c r="AI82" s="228">
        <f>IFERROR(VLOOKUP(AH82,IPC!$E$2:$F$1745,2,0),IPC!$H$1)</f>
        <v>196.40440950939998</v>
      </c>
      <c r="AJ82" s="227">
        <f>VLOOKUP(N82,T!$AD$1:$AE$50,2,0)</f>
        <v>0</v>
      </c>
      <c r="AK82" s="227" t="str">
        <f t="shared" si="43"/>
        <v>ok</v>
      </c>
      <c r="AL82" s="229" t="s">
        <v>2191</v>
      </c>
      <c r="AM82" s="229">
        <v>549619</v>
      </c>
    </row>
    <row r="83" spans="1:39" ht="15.75" x14ac:dyDescent="0.25">
      <c r="A83" s="207" t="s">
        <v>2274</v>
      </c>
      <c r="B83" s="208">
        <v>125000000</v>
      </c>
      <c r="C83" s="209">
        <v>1</v>
      </c>
      <c r="D83" s="209" t="s">
        <v>1583</v>
      </c>
      <c r="E83" s="210" t="s">
        <v>5</v>
      </c>
      <c r="F83" s="210" t="s">
        <v>5</v>
      </c>
      <c r="G83" s="210" t="s">
        <v>2</v>
      </c>
      <c r="H83" s="210" t="s">
        <v>2</v>
      </c>
      <c r="I83" s="211">
        <v>41920</v>
      </c>
      <c r="J83" s="212">
        <v>13</v>
      </c>
      <c r="K83" s="213" t="str">
        <f t="shared" si="30"/>
        <v>MEDIA</v>
      </c>
      <c r="L83" s="214">
        <f t="shared" si="31"/>
        <v>3.7643835616438355</v>
      </c>
      <c r="M83" s="215">
        <f t="shared" si="32"/>
        <v>208621271</v>
      </c>
      <c r="N83" s="210" t="s">
        <v>1727</v>
      </c>
      <c r="O83" s="216">
        <f t="shared" si="38"/>
        <v>0.1031</v>
      </c>
      <c r="P83" s="217" t="s">
        <v>1584</v>
      </c>
      <c r="Q83" s="218"/>
      <c r="R83" s="217"/>
      <c r="S83" s="219" t="str">
        <f t="shared" si="33"/>
        <v>Cuentas de orden</v>
      </c>
      <c r="T83" s="220">
        <f t="shared" si="39"/>
        <v>202855679</v>
      </c>
      <c r="U83" s="220">
        <f t="shared" si="40"/>
        <v>202855679</v>
      </c>
      <c r="V83" s="221">
        <f t="shared" si="41"/>
        <v>0</v>
      </c>
      <c r="W83" s="222" t="str">
        <f t="shared" si="34"/>
        <v/>
      </c>
      <c r="X83" s="219">
        <f t="shared" si="26"/>
        <v>8</v>
      </c>
      <c r="Y83" s="219">
        <f t="shared" si="27"/>
        <v>8</v>
      </c>
      <c r="Z83" s="219">
        <f t="shared" si="28"/>
        <v>65</v>
      </c>
      <c r="AA83" s="219">
        <f t="shared" si="29"/>
        <v>65</v>
      </c>
      <c r="AB83" s="223">
        <f t="shared" si="19"/>
        <v>0.36499999999999999</v>
      </c>
      <c r="AC83" s="224">
        <f t="shared" si="35"/>
        <v>46665</v>
      </c>
      <c r="AD83" s="225" t="str">
        <f t="shared" si="42"/>
        <v>12-2023</v>
      </c>
      <c r="AE83" s="226">
        <f>IFERROR(VLOOKUP(AD83,IPC!$E$2:$F$1745,2,0),IPC!$H$1)</f>
        <v>196.40440950939998</v>
      </c>
      <c r="AF83" s="227" t="str">
        <f t="shared" si="36"/>
        <v>10-2014</v>
      </c>
      <c r="AG83" s="228">
        <f>IFERROR(VLOOKUP(AF83,IPC!$E$2:$F$1745,2,0),IPC!$H$1)</f>
        <v>117.68</v>
      </c>
      <c r="AH83" s="227" t="str">
        <f t="shared" si="37"/>
        <v>1-1900</v>
      </c>
      <c r="AI83" s="228">
        <f>IFERROR(VLOOKUP(AH83,IPC!$E$2:$F$1745,2,0),IPC!$H$1)</f>
        <v>196.40440950939998</v>
      </c>
      <c r="AJ83" s="227">
        <f>VLOOKUP(N83,T!$AD$1:$AE$50,2,0)</f>
        <v>0</v>
      </c>
      <c r="AK83" s="227" t="str">
        <f t="shared" si="43"/>
        <v>ok</v>
      </c>
      <c r="AL83" s="229" t="s">
        <v>2191</v>
      </c>
      <c r="AM83" s="229">
        <v>555463</v>
      </c>
    </row>
    <row r="84" spans="1:39" ht="15.75" x14ac:dyDescent="0.25">
      <c r="A84" s="207" t="s">
        <v>2275</v>
      </c>
      <c r="B84" s="208">
        <v>3751934141</v>
      </c>
      <c r="C84" s="209">
        <v>1</v>
      </c>
      <c r="D84" s="209" t="s">
        <v>1583</v>
      </c>
      <c r="E84" s="210" t="s">
        <v>1</v>
      </c>
      <c r="F84" s="210" t="s">
        <v>1</v>
      </c>
      <c r="G84" s="210" t="s">
        <v>1</v>
      </c>
      <c r="H84" s="210" t="s">
        <v>1</v>
      </c>
      <c r="I84" s="211">
        <v>41922</v>
      </c>
      <c r="J84" s="212">
        <v>11</v>
      </c>
      <c r="K84" s="213" t="str">
        <f t="shared" si="30"/>
        <v>MEDIA</v>
      </c>
      <c r="L84" s="214">
        <f t="shared" si="31"/>
        <v>1.7698630136986302</v>
      </c>
      <c r="M84" s="215">
        <f t="shared" si="32"/>
        <v>6261866158</v>
      </c>
      <c r="N84" s="210" t="s">
        <v>1727</v>
      </c>
      <c r="O84" s="216">
        <f t="shared" si="38"/>
        <v>0.1038</v>
      </c>
      <c r="P84" s="217" t="s">
        <v>1584</v>
      </c>
      <c r="Q84" s="218"/>
      <c r="R84" s="217"/>
      <c r="S84" s="219" t="str">
        <f t="shared" si="33"/>
        <v>Cuentas de orden</v>
      </c>
      <c r="T84" s="220">
        <f t="shared" si="39"/>
        <v>6172962796</v>
      </c>
      <c r="U84" s="220">
        <f t="shared" si="40"/>
        <v>6172962796</v>
      </c>
      <c r="V84" s="221">
        <f t="shared" si="41"/>
        <v>0</v>
      </c>
      <c r="W84" s="222" t="str">
        <f t="shared" si="34"/>
        <v/>
      </c>
      <c r="X84" s="219">
        <f t="shared" si="26"/>
        <v>35</v>
      </c>
      <c r="Y84" s="219">
        <f t="shared" si="27"/>
        <v>35</v>
      </c>
      <c r="Z84" s="219">
        <f t="shared" si="28"/>
        <v>35</v>
      </c>
      <c r="AA84" s="219">
        <f t="shared" si="29"/>
        <v>35</v>
      </c>
      <c r="AB84" s="223">
        <f t="shared" si="19"/>
        <v>0.35</v>
      </c>
      <c r="AC84" s="224">
        <f t="shared" si="35"/>
        <v>45937</v>
      </c>
      <c r="AD84" s="225" t="str">
        <f t="shared" si="42"/>
        <v>12-2023</v>
      </c>
      <c r="AE84" s="226">
        <f>IFERROR(VLOOKUP(AD84,IPC!$E$2:$F$1745,2,0),IPC!$H$1)</f>
        <v>196.40440950939998</v>
      </c>
      <c r="AF84" s="227" t="str">
        <f t="shared" si="36"/>
        <v>10-2014</v>
      </c>
      <c r="AG84" s="228">
        <f>IFERROR(VLOOKUP(AF84,IPC!$E$2:$F$1745,2,0),IPC!$H$1)</f>
        <v>117.68</v>
      </c>
      <c r="AH84" s="227" t="str">
        <f t="shared" si="37"/>
        <v>1-1900</v>
      </c>
      <c r="AI84" s="228">
        <f>IFERROR(VLOOKUP(AH84,IPC!$E$2:$F$1745,2,0),IPC!$H$1)</f>
        <v>196.40440950939998</v>
      </c>
      <c r="AJ84" s="227">
        <f>VLOOKUP(N84,T!$AD$1:$AE$50,2,0)</f>
        <v>0</v>
      </c>
      <c r="AK84" s="227" t="str">
        <f t="shared" si="43"/>
        <v>ok</v>
      </c>
      <c r="AL84" s="229" t="s">
        <v>2191</v>
      </c>
      <c r="AM84" s="229">
        <v>561584</v>
      </c>
    </row>
    <row r="85" spans="1:39" ht="15.75" x14ac:dyDescent="0.25">
      <c r="A85" s="207" t="s">
        <v>2276</v>
      </c>
      <c r="B85" s="208">
        <v>131200000</v>
      </c>
      <c r="C85" s="209">
        <v>1</v>
      </c>
      <c r="D85" s="209" t="s">
        <v>1583</v>
      </c>
      <c r="E85" s="210" t="s">
        <v>5</v>
      </c>
      <c r="F85" s="210" t="s">
        <v>5</v>
      </c>
      <c r="G85" s="210" t="s">
        <v>2</v>
      </c>
      <c r="H85" s="210" t="s">
        <v>2</v>
      </c>
      <c r="I85" s="211">
        <v>41948</v>
      </c>
      <c r="J85" s="212">
        <v>12</v>
      </c>
      <c r="K85" s="213" t="str">
        <f t="shared" si="30"/>
        <v>MEDIA</v>
      </c>
      <c r="L85" s="214">
        <f t="shared" si="31"/>
        <v>2.8410958904109589</v>
      </c>
      <c r="M85" s="215">
        <f t="shared" si="32"/>
        <v>218671576</v>
      </c>
      <c r="N85" s="210" t="s">
        <v>1727</v>
      </c>
      <c r="O85" s="216">
        <f t="shared" si="38"/>
        <v>0.1038</v>
      </c>
      <c r="P85" s="217" t="s">
        <v>1584</v>
      </c>
      <c r="Q85" s="218"/>
      <c r="R85" s="217"/>
      <c r="S85" s="219" t="str">
        <f t="shared" si="33"/>
        <v>Cuentas de orden</v>
      </c>
      <c r="T85" s="220">
        <f t="shared" si="39"/>
        <v>213709317</v>
      </c>
      <c r="U85" s="220">
        <f t="shared" si="40"/>
        <v>213709317</v>
      </c>
      <c r="V85" s="221">
        <f t="shared" si="41"/>
        <v>0</v>
      </c>
      <c r="W85" s="222" t="str">
        <f t="shared" si="34"/>
        <v/>
      </c>
      <c r="X85" s="219">
        <f t="shared" si="26"/>
        <v>8</v>
      </c>
      <c r="Y85" s="219">
        <f t="shared" si="27"/>
        <v>8</v>
      </c>
      <c r="Z85" s="219">
        <f t="shared" si="28"/>
        <v>65</v>
      </c>
      <c r="AA85" s="219">
        <f t="shared" si="29"/>
        <v>65</v>
      </c>
      <c r="AB85" s="223">
        <f t="shared" si="19"/>
        <v>0.36499999999999999</v>
      </c>
      <c r="AC85" s="224">
        <f t="shared" si="35"/>
        <v>46328</v>
      </c>
      <c r="AD85" s="225" t="str">
        <f t="shared" si="42"/>
        <v>12-2023</v>
      </c>
      <c r="AE85" s="226">
        <f>IFERROR(VLOOKUP(AD85,IPC!$E$2:$F$1745,2,0),IPC!$H$1)</f>
        <v>196.40440950939998</v>
      </c>
      <c r="AF85" s="227" t="str">
        <f t="shared" si="36"/>
        <v>11-2014</v>
      </c>
      <c r="AG85" s="228">
        <f>IFERROR(VLOOKUP(AF85,IPC!$E$2:$F$1745,2,0),IPC!$H$1)</f>
        <v>117.84</v>
      </c>
      <c r="AH85" s="227" t="str">
        <f t="shared" si="37"/>
        <v>1-1900</v>
      </c>
      <c r="AI85" s="228">
        <f>IFERROR(VLOOKUP(AH85,IPC!$E$2:$F$1745,2,0),IPC!$H$1)</f>
        <v>196.40440950939998</v>
      </c>
      <c r="AJ85" s="227">
        <f>VLOOKUP(N85,T!$AD$1:$AE$50,2,0)</f>
        <v>0</v>
      </c>
      <c r="AK85" s="227" t="str">
        <f t="shared" si="43"/>
        <v>ok</v>
      </c>
      <c r="AL85" s="229" t="s">
        <v>2191</v>
      </c>
      <c r="AM85" s="229">
        <v>572457</v>
      </c>
    </row>
    <row r="86" spans="1:39" ht="15.75" x14ac:dyDescent="0.25">
      <c r="A86" s="207" t="s">
        <v>2277</v>
      </c>
      <c r="B86" s="208">
        <v>2787951000</v>
      </c>
      <c r="C86" s="209">
        <v>1</v>
      </c>
      <c r="D86" s="209" t="s">
        <v>1583</v>
      </c>
      <c r="E86" s="210" t="s">
        <v>5</v>
      </c>
      <c r="F86" s="210" t="s">
        <v>5</v>
      </c>
      <c r="G86" s="210" t="s">
        <v>2</v>
      </c>
      <c r="H86" s="210" t="s">
        <v>2</v>
      </c>
      <c r="I86" s="211">
        <v>41943</v>
      </c>
      <c r="J86" s="212">
        <v>11</v>
      </c>
      <c r="K86" s="213" t="str">
        <f t="shared" si="30"/>
        <v>MEDIA</v>
      </c>
      <c r="L86" s="214">
        <f t="shared" si="31"/>
        <v>1.8273972602739725</v>
      </c>
      <c r="M86" s="215">
        <f t="shared" si="32"/>
        <v>4653007052</v>
      </c>
      <c r="N86" s="210" t="s">
        <v>1727</v>
      </c>
      <c r="O86" s="216">
        <f t="shared" si="38"/>
        <v>0.1038</v>
      </c>
      <c r="P86" s="217" t="s">
        <v>1584</v>
      </c>
      <c r="Q86" s="218"/>
      <c r="R86" s="217"/>
      <c r="S86" s="219" t="str">
        <f t="shared" si="33"/>
        <v>Cuentas de orden</v>
      </c>
      <c r="T86" s="220">
        <f t="shared" si="39"/>
        <v>4584813904</v>
      </c>
      <c r="U86" s="220">
        <f t="shared" si="40"/>
        <v>4584813904</v>
      </c>
      <c r="V86" s="221">
        <f t="shared" si="41"/>
        <v>0</v>
      </c>
      <c r="W86" s="222" t="str">
        <f t="shared" si="34"/>
        <v/>
      </c>
      <c r="X86" s="219">
        <f t="shared" si="26"/>
        <v>8</v>
      </c>
      <c r="Y86" s="219">
        <f t="shared" si="27"/>
        <v>8</v>
      </c>
      <c r="Z86" s="219">
        <f t="shared" si="28"/>
        <v>65</v>
      </c>
      <c r="AA86" s="219">
        <f t="shared" si="29"/>
        <v>65</v>
      </c>
      <c r="AB86" s="223">
        <f t="shared" si="19"/>
        <v>0.36499999999999999</v>
      </c>
      <c r="AC86" s="224">
        <f t="shared" si="35"/>
        <v>45958</v>
      </c>
      <c r="AD86" s="225" t="str">
        <f t="shared" si="42"/>
        <v>12-2023</v>
      </c>
      <c r="AE86" s="226">
        <f>IFERROR(VLOOKUP(AD86,IPC!$E$2:$F$1745,2,0),IPC!$H$1)</f>
        <v>196.40440950939998</v>
      </c>
      <c r="AF86" s="227" t="str">
        <f t="shared" si="36"/>
        <v>10-2014</v>
      </c>
      <c r="AG86" s="228">
        <f>IFERROR(VLOOKUP(AF86,IPC!$E$2:$F$1745,2,0),IPC!$H$1)</f>
        <v>117.68</v>
      </c>
      <c r="AH86" s="227" t="str">
        <f t="shared" si="37"/>
        <v>1-1900</v>
      </c>
      <c r="AI86" s="228">
        <f>IFERROR(VLOOKUP(AH86,IPC!$E$2:$F$1745,2,0),IPC!$H$1)</f>
        <v>196.40440950939998</v>
      </c>
      <c r="AJ86" s="227">
        <f>VLOOKUP(N86,T!$AD$1:$AE$50,2,0)</f>
        <v>0</v>
      </c>
      <c r="AK86" s="227" t="str">
        <f t="shared" si="43"/>
        <v>ok</v>
      </c>
      <c r="AL86" s="229" t="s">
        <v>2191</v>
      </c>
      <c r="AM86" s="229">
        <v>573257</v>
      </c>
    </row>
    <row r="87" spans="1:39" ht="15.75" x14ac:dyDescent="0.25">
      <c r="A87" s="207" t="s">
        <v>2278</v>
      </c>
      <c r="B87" s="208">
        <v>191800000</v>
      </c>
      <c r="C87" s="209">
        <v>1</v>
      </c>
      <c r="D87" s="209" t="s">
        <v>1583</v>
      </c>
      <c r="E87" s="210" t="s">
        <v>5</v>
      </c>
      <c r="F87" s="210" t="s">
        <v>5</v>
      </c>
      <c r="G87" s="210" t="s">
        <v>2</v>
      </c>
      <c r="H87" s="210" t="s">
        <v>2</v>
      </c>
      <c r="I87" s="211">
        <v>41943</v>
      </c>
      <c r="J87" s="212">
        <v>13</v>
      </c>
      <c r="K87" s="213" t="str">
        <f t="shared" si="30"/>
        <v>MEDIA</v>
      </c>
      <c r="L87" s="214">
        <f t="shared" si="31"/>
        <v>3.8273972602739725</v>
      </c>
      <c r="M87" s="215">
        <f t="shared" si="32"/>
        <v>320108478</v>
      </c>
      <c r="N87" s="210" t="s">
        <v>1727</v>
      </c>
      <c r="O87" s="216">
        <f t="shared" si="38"/>
        <v>0.1031</v>
      </c>
      <c r="P87" s="217" t="s">
        <v>1584</v>
      </c>
      <c r="Q87" s="218"/>
      <c r="R87" s="217"/>
      <c r="S87" s="219" t="str">
        <f t="shared" si="33"/>
        <v>Cuentas de orden</v>
      </c>
      <c r="T87" s="220">
        <f t="shared" si="39"/>
        <v>311115764</v>
      </c>
      <c r="U87" s="220">
        <f t="shared" si="40"/>
        <v>311115764</v>
      </c>
      <c r="V87" s="221">
        <f t="shared" si="41"/>
        <v>0</v>
      </c>
      <c r="W87" s="222" t="str">
        <f t="shared" si="34"/>
        <v/>
      </c>
      <c r="X87" s="219">
        <f t="shared" si="26"/>
        <v>8</v>
      </c>
      <c r="Y87" s="219">
        <f t="shared" si="27"/>
        <v>8</v>
      </c>
      <c r="Z87" s="219">
        <f t="shared" si="28"/>
        <v>65</v>
      </c>
      <c r="AA87" s="219">
        <f t="shared" si="29"/>
        <v>65</v>
      </c>
      <c r="AB87" s="223">
        <f t="shared" si="19"/>
        <v>0.36499999999999999</v>
      </c>
      <c r="AC87" s="224">
        <f t="shared" si="35"/>
        <v>46688</v>
      </c>
      <c r="AD87" s="225" t="str">
        <f t="shared" si="42"/>
        <v>12-2023</v>
      </c>
      <c r="AE87" s="226">
        <f>IFERROR(VLOOKUP(AD87,IPC!$E$2:$F$1745,2,0),IPC!$H$1)</f>
        <v>196.40440950939998</v>
      </c>
      <c r="AF87" s="227" t="str">
        <f t="shared" si="36"/>
        <v>10-2014</v>
      </c>
      <c r="AG87" s="228">
        <f>IFERROR(VLOOKUP(AF87,IPC!$E$2:$F$1745,2,0),IPC!$H$1)</f>
        <v>117.68</v>
      </c>
      <c r="AH87" s="227" t="str">
        <f t="shared" si="37"/>
        <v>1-1900</v>
      </c>
      <c r="AI87" s="228">
        <f>IFERROR(VLOOKUP(AH87,IPC!$E$2:$F$1745,2,0),IPC!$H$1)</f>
        <v>196.40440950939998</v>
      </c>
      <c r="AJ87" s="227">
        <f>VLOOKUP(N87,T!$AD$1:$AE$50,2,0)</f>
        <v>0</v>
      </c>
      <c r="AK87" s="227" t="str">
        <f t="shared" si="43"/>
        <v>ok</v>
      </c>
      <c r="AL87" s="229" t="s">
        <v>2191</v>
      </c>
      <c r="AM87" s="229">
        <v>589791</v>
      </c>
    </row>
    <row r="88" spans="1:39" ht="15.75" x14ac:dyDescent="0.25">
      <c r="A88" s="207" t="s">
        <v>2279</v>
      </c>
      <c r="B88" s="208">
        <v>192800000</v>
      </c>
      <c r="C88" s="209">
        <v>1</v>
      </c>
      <c r="D88" s="209" t="s">
        <v>1583</v>
      </c>
      <c r="E88" s="210" t="s">
        <v>5</v>
      </c>
      <c r="F88" s="210" t="s">
        <v>5</v>
      </c>
      <c r="G88" s="210" t="s">
        <v>2</v>
      </c>
      <c r="H88" s="210" t="s">
        <v>2</v>
      </c>
      <c r="I88" s="211">
        <v>41936</v>
      </c>
      <c r="J88" s="212">
        <v>10</v>
      </c>
      <c r="K88" s="213" t="str">
        <f t="shared" si="30"/>
        <v>MEDIA</v>
      </c>
      <c r="L88" s="214">
        <f t="shared" si="31"/>
        <v>0.80821917808219179</v>
      </c>
      <c r="M88" s="215">
        <f t="shared" si="32"/>
        <v>321777449</v>
      </c>
      <c r="N88" s="210" t="s">
        <v>1727</v>
      </c>
      <c r="O88" s="216">
        <f t="shared" si="38"/>
        <v>0.1038</v>
      </c>
      <c r="P88" s="217" t="s">
        <v>1584</v>
      </c>
      <c r="Q88" s="218"/>
      <c r="R88" s="217"/>
      <c r="S88" s="219" t="str">
        <f t="shared" si="33"/>
        <v>Cuentas de orden</v>
      </c>
      <c r="T88" s="220">
        <f t="shared" si="39"/>
        <v>319683126</v>
      </c>
      <c r="U88" s="220">
        <f t="shared" si="40"/>
        <v>319683126</v>
      </c>
      <c r="V88" s="221">
        <f t="shared" si="41"/>
        <v>0</v>
      </c>
      <c r="W88" s="222" t="str">
        <f t="shared" si="34"/>
        <v/>
      </c>
      <c r="X88" s="219">
        <f t="shared" si="26"/>
        <v>8</v>
      </c>
      <c r="Y88" s="219">
        <f t="shared" si="27"/>
        <v>8</v>
      </c>
      <c r="Z88" s="219">
        <f t="shared" si="28"/>
        <v>65</v>
      </c>
      <c r="AA88" s="219">
        <f t="shared" si="29"/>
        <v>65</v>
      </c>
      <c r="AB88" s="223">
        <f t="shared" si="19"/>
        <v>0.36499999999999999</v>
      </c>
      <c r="AC88" s="224">
        <f t="shared" si="35"/>
        <v>45586</v>
      </c>
      <c r="AD88" s="225" t="str">
        <f t="shared" si="42"/>
        <v>12-2023</v>
      </c>
      <c r="AE88" s="226">
        <f>IFERROR(VLOOKUP(AD88,IPC!$E$2:$F$1745,2,0),IPC!$H$1)</f>
        <v>196.40440950939998</v>
      </c>
      <c r="AF88" s="227" t="str">
        <f t="shared" si="36"/>
        <v>10-2014</v>
      </c>
      <c r="AG88" s="228">
        <f>IFERROR(VLOOKUP(AF88,IPC!$E$2:$F$1745,2,0),IPC!$H$1)</f>
        <v>117.68</v>
      </c>
      <c r="AH88" s="227" t="str">
        <f t="shared" si="37"/>
        <v>1-1900</v>
      </c>
      <c r="AI88" s="228">
        <f>IFERROR(VLOOKUP(AH88,IPC!$E$2:$F$1745,2,0),IPC!$H$1)</f>
        <v>196.40440950939998</v>
      </c>
      <c r="AJ88" s="227">
        <f>VLOOKUP(N88,T!$AD$1:$AE$50,2,0)</f>
        <v>0</v>
      </c>
      <c r="AK88" s="227" t="str">
        <f t="shared" si="43"/>
        <v>ok</v>
      </c>
      <c r="AL88" s="229" t="s">
        <v>2191</v>
      </c>
      <c r="AM88" s="229">
        <v>589906</v>
      </c>
    </row>
    <row r="89" spans="1:39" ht="15.75" x14ac:dyDescent="0.25">
      <c r="A89" s="207" t="s">
        <v>2280</v>
      </c>
      <c r="B89" s="208">
        <v>125800000</v>
      </c>
      <c r="C89" s="209">
        <v>1</v>
      </c>
      <c r="D89" s="209" t="s">
        <v>1583</v>
      </c>
      <c r="E89" s="210" t="s">
        <v>5</v>
      </c>
      <c r="F89" s="210" t="s">
        <v>5</v>
      </c>
      <c r="G89" s="210" t="s">
        <v>2</v>
      </c>
      <c r="H89" s="210" t="s">
        <v>2</v>
      </c>
      <c r="I89" s="211">
        <v>41974</v>
      </c>
      <c r="J89" s="212">
        <v>10</v>
      </c>
      <c r="K89" s="213" t="str">
        <f t="shared" si="30"/>
        <v>MEDIA</v>
      </c>
      <c r="L89" s="214">
        <f t="shared" si="31"/>
        <v>0.9123287671232877</v>
      </c>
      <c r="M89" s="215">
        <f t="shared" si="32"/>
        <v>209121242</v>
      </c>
      <c r="N89" s="210" t="s">
        <v>1727</v>
      </c>
      <c r="O89" s="216">
        <f t="shared" si="38"/>
        <v>0.1038</v>
      </c>
      <c r="P89" s="217" t="s">
        <v>1584</v>
      </c>
      <c r="Q89" s="218"/>
      <c r="R89" s="217"/>
      <c r="S89" s="219" t="str">
        <f t="shared" si="33"/>
        <v>Cuentas de orden</v>
      </c>
      <c r="T89" s="220">
        <f t="shared" si="39"/>
        <v>207585473</v>
      </c>
      <c r="U89" s="220">
        <f t="shared" si="40"/>
        <v>207585473</v>
      </c>
      <c r="V89" s="221">
        <f t="shared" si="41"/>
        <v>0</v>
      </c>
      <c r="W89" s="222" t="str">
        <f t="shared" si="34"/>
        <v/>
      </c>
      <c r="X89" s="219">
        <f t="shared" si="26"/>
        <v>8</v>
      </c>
      <c r="Y89" s="219">
        <f t="shared" si="27"/>
        <v>8</v>
      </c>
      <c r="Z89" s="219">
        <f t="shared" si="28"/>
        <v>65</v>
      </c>
      <c r="AA89" s="219">
        <f t="shared" si="29"/>
        <v>65</v>
      </c>
      <c r="AB89" s="223">
        <f t="shared" si="19"/>
        <v>0.36499999999999999</v>
      </c>
      <c r="AC89" s="224">
        <f t="shared" si="35"/>
        <v>45624</v>
      </c>
      <c r="AD89" s="225" t="str">
        <f t="shared" si="42"/>
        <v>12-2023</v>
      </c>
      <c r="AE89" s="226">
        <f>IFERROR(VLOOKUP(AD89,IPC!$E$2:$F$1745,2,0),IPC!$H$1)</f>
        <v>196.40440950939998</v>
      </c>
      <c r="AF89" s="227" t="str">
        <f t="shared" si="36"/>
        <v>12-2014</v>
      </c>
      <c r="AG89" s="228">
        <f>IFERROR(VLOOKUP(AF89,IPC!$E$2:$F$1745,2,0),IPC!$H$1)</f>
        <v>118.15</v>
      </c>
      <c r="AH89" s="227" t="str">
        <f t="shared" si="37"/>
        <v>1-1900</v>
      </c>
      <c r="AI89" s="228">
        <f>IFERROR(VLOOKUP(AH89,IPC!$E$2:$F$1745,2,0),IPC!$H$1)</f>
        <v>196.40440950939998</v>
      </c>
      <c r="AJ89" s="227">
        <f>VLOOKUP(N89,T!$AD$1:$AE$50,2,0)</f>
        <v>0</v>
      </c>
      <c r="AK89" s="227" t="str">
        <f t="shared" si="43"/>
        <v>ok</v>
      </c>
      <c r="AL89" s="229" t="s">
        <v>2191</v>
      </c>
      <c r="AM89" s="229">
        <v>600496</v>
      </c>
    </row>
    <row r="90" spans="1:39" ht="15.75" x14ac:dyDescent="0.25">
      <c r="A90" s="207" t="s">
        <v>2281</v>
      </c>
      <c r="B90" s="208">
        <v>294750000</v>
      </c>
      <c r="C90" s="209">
        <v>1</v>
      </c>
      <c r="D90" s="209" t="s">
        <v>1583</v>
      </c>
      <c r="E90" s="210" t="s">
        <v>1</v>
      </c>
      <c r="F90" s="210" t="s">
        <v>0</v>
      </c>
      <c r="G90" s="210" t="s">
        <v>0</v>
      </c>
      <c r="H90" s="210" t="s">
        <v>5</v>
      </c>
      <c r="I90" s="211">
        <v>41584</v>
      </c>
      <c r="J90" s="212">
        <v>12</v>
      </c>
      <c r="K90" s="213" t="str">
        <f t="shared" si="30"/>
        <v>REMOTA</v>
      </c>
      <c r="L90" s="214">
        <f t="shared" si="31"/>
        <v>1.8438356164383563</v>
      </c>
      <c r="M90" s="215">
        <f t="shared" si="32"/>
        <v>509238210</v>
      </c>
      <c r="N90" s="210" t="s">
        <v>1726</v>
      </c>
      <c r="O90" s="216">
        <f t="shared" si="38"/>
        <v>0.1038</v>
      </c>
      <c r="P90" s="217" t="s">
        <v>1584</v>
      </c>
      <c r="Q90" s="218"/>
      <c r="R90" s="217"/>
      <c r="S90" s="219" t="str">
        <f t="shared" si="33"/>
        <v>No se registra</v>
      </c>
      <c r="T90" s="220">
        <f>+M90</f>
        <v>509238210</v>
      </c>
      <c r="U90" s="220">
        <f t="shared" si="40"/>
        <v>509238210</v>
      </c>
      <c r="V90" s="221">
        <f t="shared" si="41"/>
        <v>0</v>
      </c>
      <c r="W90" s="222" t="str">
        <f t="shared" si="34"/>
        <v/>
      </c>
      <c r="X90" s="219">
        <v>0</v>
      </c>
      <c r="Y90" s="219">
        <v>0</v>
      </c>
      <c r="Z90" s="219">
        <v>0</v>
      </c>
      <c r="AA90" s="219">
        <v>0</v>
      </c>
      <c r="AB90" s="223">
        <f t="shared" si="19"/>
        <v>0</v>
      </c>
      <c r="AC90" s="224">
        <f t="shared" si="35"/>
        <v>45964</v>
      </c>
      <c r="AD90" s="225" t="str">
        <f t="shared" si="42"/>
        <v>12-2023</v>
      </c>
      <c r="AE90" s="226">
        <f>IFERROR(VLOOKUP(AD90,IPC!$E$2:$F$1745,2,0),IPC!$H$1)</f>
        <v>196.40440950939998</v>
      </c>
      <c r="AF90" s="227" t="str">
        <f t="shared" si="36"/>
        <v>11-2013</v>
      </c>
      <c r="AG90" s="228">
        <f>IFERROR(VLOOKUP(AF90,IPC!$E$2:$F$1745,2,0),IPC!$H$1)</f>
        <v>113.68</v>
      </c>
      <c r="AH90" s="227" t="str">
        <f t="shared" si="37"/>
        <v>1-1900</v>
      </c>
      <c r="AI90" s="228">
        <f>IFERROR(VLOOKUP(AH90,IPC!$E$2:$F$1745,2,0),IPC!$H$1)</f>
        <v>196.40440950939998</v>
      </c>
      <c r="AJ90" s="227">
        <f>VLOOKUP(N90,T!$AD$1:$AE$50,2,0)</f>
        <v>0</v>
      </c>
      <c r="AK90" s="227" t="str">
        <f t="shared" si="43"/>
        <v>ok</v>
      </c>
      <c r="AL90" s="229" t="s">
        <v>2191</v>
      </c>
      <c r="AM90" s="229">
        <v>603068</v>
      </c>
    </row>
    <row r="91" spans="1:39" ht="15.75" x14ac:dyDescent="0.25">
      <c r="A91" s="207" t="s">
        <v>2282</v>
      </c>
      <c r="B91" s="208">
        <v>2264592186</v>
      </c>
      <c r="C91" s="209">
        <v>1</v>
      </c>
      <c r="D91" s="209" t="s">
        <v>1583</v>
      </c>
      <c r="E91" s="210" t="s">
        <v>1</v>
      </c>
      <c r="F91" s="210" t="s">
        <v>1</v>
      </c>
      <c r="G91" s="210" t="s">
        <v>2</v>
      </c>
      <c r="H91" s="210" t="s">
        <v>2</v>
      </c>
      <c r="I91" s="211">
        <v>42047</v>
      </c>
      <c r="J91" s="212">
        <v>10</v>
      </c>
      <c r="K91" s="213" t="str">
        <f t="shared" si="30"/>
        <v>MEDIA</v>
      </c>
      <c r="L91" s="214">
        <f t="shared" si="31"/>
        <v>1.1123287671232878</v>
      </c>
      <c r="M91" s="215">
        <f t="shared" si="32"/>
        <v>3697837471</v>
      </c>
      <c r="N91" s="210" t="s">
        <v>1725</v>
      </c>
      <c r="O91" s="216">
        <f t="shared" si="38"/>
        <v>0.1038</v>
      </c>
      <c r="P91" s="217" t="s">
        <v>1584</v>
      </c>
      <c r="Q91" s="218"/>
      <c r="R91" s="217"/>
      <c r="S91" s="219" t="str">
        <f t="shared" si="33"/>
        <v>Cuentas de orden</v>
      </c>
      <c r="T91" s="220">
        <f t="shared" si="39"/>
        <v>3664754303</v>
      </c>
      <c r="U91" s="220">
        <f t="shared" si="40"/>
        <v>3664754303</v>
      </c>
      <c r="V91" s="221">
        <f t="shared" si="41"/>
        <v>0</v>
      </c>
      <c r="W91" s="222" t="str">
        <f t="shared" si="34"/>
        <v/>
      </c>
      <c r="X91" s="219">
        <f t="shared" ref="X91:X122" si="44">VLOOKUP(E91,$D$5:$F$9,3,0)</f>
        <v>35</v>
      </c>
      <c r="Y91" s="219">
        <f t="shared" ref="Y91:Y122" si="45">VLOOKUP(F91,$D$5:$F$9,3,0)</f>
        <v>35</v>
      </c>
      <c r="Z91" s="219">
        <f t="shared" ref="Z91:Z122" si="46">VLOOKUP(G91,$D$5:$F$9,3,0)</f>
        <v>65</v>
      </c>
      <c r="AA91" s="219">
        <f t="shared" ref="AA91:AA122" si="47">VLOOKUP(H91,$D$5:$F$9,3,0)</f>
        <v>65</v>
      </c>
      <c r="AB91" s="223">
        <f t="shared" si="19"/>
        <v>0.5</v>
      </c>
      <c r="AC91" s="224">
        <f t="shared" si="35"/>
        <v>45697</v>
      </c>
      <c r="AD91" s="225" t="str">
        <f t="shared" si="42"/>
        <v>12-2023</v>
      </c>
      <c r="AE91" s="226">
        <f>IFERROR(VLOOKUP(AD91,IPC!$E$2:$F$1745,2,0),IPC!$H$1)</f>
        <v>196.40440950939998</v>
      </c>
      <c r="AF91" s="227" t="str">
        <f t="shared" si="36"/>
        <v>2-2015</v>
      </c>
      <c r="AG91" s="228">
        <f>IFERROR(VLOOKUP(AF91,IPC!$E$2:$F$1745,2,0),IPC!$H$1)</f>
        <v>120.28</v>
      </c>
      <c r="AH91" s="227" t="str">
        <f t="shared" si="37"/>
        <v>1-1900</v>
      </c>
      <c r="AI91" s="228">
        <f>IFERROR(VLOOKUP(AH91,IPC!$E$2:$F$1745,2,0),IPC!$H$1)</f>
        <v>196.40440950939998</v>
      </c>
      <c r="AJ91" s="227">
        <f>VLOOKUP(N91,T!$AD$1:$AE$50,2,0)</f>
        <v>0</v>
      </c>
      <c r="AK91" s="227" t="str">
        <f t="shared" si="43"/>
        <v>ok</v>
      </c>
      <c r="AL91" s="229" t="s">
        <v>2191</v>
      </c>
      <c r="AM91" s="229">
        <v>633446</v>
      </c>
    </row>
    <row r="92" spans="1:39" ht="15.75" x14ac:dyDescent="0.25">
      <c r="A92" s="207" t="s">
        <v>2283</v>
      </c>
      <c r="B92" s="208">
        <v>14248581</v>
      </c>
      <c r="C92" s="209">
        <v>1</v>
      </c>
      <c r="D92" s="209" t="s">
        <v>1583</v>
      </c>
      <c r="E92" s="210" t="s">
        <v>1</v>
      </c>
      <c r="F92" s="210" t="s">
        <v>1</v>
      </c>
      <c r="G92" s="210" t="s">
        <v>2</v>
      </c>
      <c r="H92" s="210" t="s">
        <v>1</v>
      </c>
      <c r="I92" s="211">
        <v>42047</v>
      </c>
      <c r="J92" s="212">
        <v>10</v>
      </c>
      <c r="K92" s="213" t="str">
        <f t="shared" si="30"/>
        <v>MEDIA</v>
      </c>
      <c r="L92" s="214">
        <f t="shared" si="31"/>
        <v>1.1123287671232878</v>
      </c>
      <c r="M92" s="215">
        <f t="shared" si="32"/>
        <v>23266413</v>
      </c>
      <c r="N92" s="210" t="s">
        <v>1725</v>
      </c>
      <c r="O92" s="216">
        <f t="shared" si="38"/>
        <v>0.1038</v>
      </c>
      <c r="P92" s="217" t="s">
        <v>1584</v>
      </c>
      <c r="Q92" s="218"/>
      <c r="R92" s="217"/>
      <c r="S92" s="219" t="str">
        <f t="shared" si="33"/>
        <v>Cuentas de orden</v>
      </c>
      <c r="T92" s="220">
        <f t="shared" si="39"/>
        <v>23058257</v>
      </c>
      <c r="U92" s="220">
        <f t="shared" si="40"/>
        <v>23058257</v>
      </c>
      <c r="V92" s="221">
        <f t="shared" si="41"/>
        <v>0</v>
      </c>
      <c r="W92" s="222" t="str">
        <f t="shared" si="34"/>
        <v/>
      </c>
      <c r="X92" s="219">
        <f t="shared" si="44"/>
        <v>35</v>
      </c>
      <c r="Y92" s="219">
        <f t="shared" si="45"/>
        <v>35</v>
      </c>
      <c r="Z92" s="219">
        <f t="shared" si="46"/>
        <v>65</v>
      </c>
      <c r="AA92" s="219">
        <f t="shared" si="47"/>
        <v>35</v>
      </c>
      <c r="AB92" s="223">
        <f t="shared" si="19"/>
        <v>0.42499999999999999</v>
      </c>
      <c r="AC92" s="224">
        <f t="shared" si="35"/>
        <v>45697</v>
      </c>
      <c r="AD92" s="225" t="str">
        <f t="shared" si="42"/>
        <v>12-2023</v>
      </c>
      <c r="AE92" s="226">
        <f>IFERROR(VLOOKUP(AD92,IPC!$E$2:$F$1745,2,0),IPC!$H$1)</f>
        <v>196.40440950939998</v>
      </c>
      <c r="AF92" s="227" t="str">
        <f t="shared" si="36"/>
        <v>2-2015</v>
      </c>
      <c r="AG92" s="228">
        <f>IFERROR(VLOOKUP(AF92,IPC!$E$2:$F$1745,2,0),IPC!$H$1)</f>
        <v>120.28</v>
      </c>
      <c r="AH92" s="227" t="str">
        <f t="shared" si="37"/>
        <v>1-1900</v>
      </c>
      <c r="AI92" s="228">
        <f>IFERROR(VLOOKUP(AH92,IPC!$E$2:$F$1745,2,0),IPC!$H$1)</f>
        <v>196.40440950939998</v>
      </c>
      <c r="AJ92" s="227">
        <f>VLOOKUP(N92,T!$AD$1:$AE$50,2,0)</f>
        <v>0</v>
      </c>
      <c r="AK92" s="227" t="str">
        <f t="shared" si="43"/>
        <v>ok</v>
      </c>
      <c r="AL92" s="229" t="s">
        <v>2191</v>
      </c>
      <c r="AM92" s="229">
        <v>633852</v>
      </c>
    </row>
    <row r="93" spans="1:39" ht="15.75" x14ac:dyDescent="0.25">
      <c r="A93" s="207" t="s">
        <v>2284</v>
      </c>
      <c r="B93" s="208">
        <v>262670000</v>
      </c>
      <c r="C93" s="209">
        <v>1</v>
      </c>
      <c r="D93" s="209" t="s">
        <v>1583</v>
      </c>
      <c r="E93" s="210" t="s">
        <v>5</v>
      </c>
      <c r="F93" s="210" t="s">
        <v>5</v>
      </c>
      <c r="G93" s="210" t="s">
        <v>2</v>
      </c>
      <c r="H93" s="210" t="s">
        <v>2</v>
      </c>
      <c r="I93" s="211">
        <v>42047</v>
      </c>
      <c r="J93" s="212">
        <v>10</v>
      </c>
      <c r="K93" s="213" t="str">
        <f t="shared" si="30"/>
        <v>MEDIA</v>
      </c>
      <c r="L93" s="214">
        <f t="shared" si="31"/>
        <v>1.1123287671232878</v>
      </c>
      <c r="M93" s="215">
        <f t="shared" si="32"/>
        <v>428912091</v>
      </c>
      <c r="N93" s="210" t="s">
        <v>1727</v>
      </c>
      <c r="O93" s="216">
        <f t="shared" si="38"/>
        <v>0.1038</v>
      </c>
      <c r="P93" s="217" t="s">
        <v>1584</v>
      </c>
      <c r="Q93" s="218"/>
      <c r="R93" s="217"/>
      <c r="S93" s="219" t="str">
        <f t="shared" si="33"/>
        <v>Cuentas de orden</v>
      </c>
      <c r="T93" s="220">
        <f t="shared" si="39"/>
        <v>425074775</v>
      </c>
      <c r="U93" s="220">
        <f t="shared" si="40"/>
        <v>425074775</v>
      </c>
      <c r="V93" s="221">
        <f t="shared" si="41"/>
        <v>0</v>
      </c>
      <c r="W93" s="222" t="str">
        <f t="shared" si="34"/>
        <v/>
      </c>
      <c r="X93" s="219">
        <f t="shared" si="44"/>
        <v>8</v>
      </c>
      <c r="Y93" s="219">
        <f t="shared" si="45"/>
        <v>8</v>
      </c>
      <c r="Z93" s="219">
        <f t="shared" si="46"/>
        <v>65</v>
      </c>
      <c r="AA93" s="219">
        <f t="shared" si="47"/>
        <v>65</v>
      </c>
      <c r="AB93" s="223">
        <f t="shared" si="19"/>
        <v>0.36499999999999999</v>
      </c>
      <c r="AC93" s="224">
        <f t="shared" si="35"/>
        <v>45697</v>
      </c>
      <c r="AD93" s="225" t="str">
        <f t="shared" si="42"/>
        <v>12-2023</v>
      </c>
      <c r="AE93" s="226">
        <f>IFERROR(VLOOKUP(AD93,IPC!$E$2:$F$1745,2,0),IPC!$H$1)</f>
        <v>196.40440950939998</v>
      </c>
      <c r="AF93" s="227" t="str">
        <f t="shared" si="36"/>
        <v>2-2015</v>
      </c>
      <c r="AG93" s="228">
        <f>IFERROR(VLOOKUP(AF93,IPC!$E$2:$F$1745,2,0),IPC!$H$1)</f>
        <v>120.28</v>
      </c>
      <c r="AH93" s="227" t="e">
        <f>(MONTH(#REF!)&amp;"-"&amp;YEAR(#REF!))</f>
        <v>#REF!</v>
      </c>
      <c r="AI93" s="228">
        <f>IFERROR(VLOOKUP(AH93,IPC!$E$2:$F$1745,2,0),IPC!$H$1)</f>
        <v>196.40440950939998</v>
      </c>
      <c r="AJ93" s="227">
        <f>VLOOKUP(N93,T!$AD$1:$AE$50,2,0)</f>
        <v>0</v>
      </c>
      <c r="AK93" s="227" t="str">
        <f t="shared" si="43"/>
        <v>ok</v>
      </c>
      <c r="AL93" s="229" t="s">
        <v>2191</v>
      </c>
      <c r="AM93" s="229">
        <v>634199</v>
      </c>
    </row>
    <row r="94" spans="1:39" ht="15.75" x14ac:dyDescent="0.25">
      <c r="A94" s="207" t="s">
        <v>2285</v>
      </c>
      <c r="B94" s="208">
        <v>681808265</v>
      </c>
      <c r="C94" s="209">
        <v>1</v>
      </c>
      <c r="D94" s="209" t="s">
        <v>1583</v>
      </c>
      <c r="E94" s="210" t="s">
        <v>5</v>
      </c>
      <c r="F94" s="210" t="s">
        <v>5</v>
      </c>
      <c r="G94" s="210" t="s">
        <v>2</v>
      </c>
      <c r="H94" s="210" t="s">
        <v>2</v>
      </c>
      <c r="I94" s="211">
        <v>41729</v>
      </c>
      <c r="J94" s="212">
        <v>11</v>
      </c>
      <c r="K94" s="213" t="str">
        <f t="shared" si="30"/>
        <v>MEDIA</v>
      </c>
      <c r="L94" s="214">
        <f t="shared" si="31"/>
        <v>1.2410958904109588</v>
      </c>
      <c r="M94" s="215">
        <f t="shared" si="32"/>
        <v>1157291070</v>
      </c>
      <c r="N94" s="210" t="s">
        <v>1727</v>
      </c>
      <c r="O94" s="216">
        <f t="shared" si="38"/>
        <v>0.1038</v>
      </c>
      <c r="P94" s="217" t="s">
        <v>1584</v>
      </c>
      <c r="Q94" s="218"/>
      <c r="R94" s="217"/>
      <c r="S94" s="219" t="str">
        <f t="shared" si="33"/>
        <v>Cuentas de orden</v>
      </c>
      <c r="T94" s="220">
        <f t="shared" si="39"/>
        <v>1145744620</v>
      </c>
      <c r="U94" s="220">
        <f t="shared" si="40"/>
        <v>1145744620</v>
      </c>
      <c r="V94" s="221">
        <f t="shared" si="41"/>
        <v>0</v>
      </c>
      <c r="W94" s="222" t="str">
        <f t="shared" si="34"/>
        <v/>
      </c>
      <c r="X94" s="219">
        <f t="shared" si="44"/>
        <v>8</v>
      </c>
      <c r="Y94" s="219">
        <f t="shared" si="45"/>
        <v>8</v>
      </c>
      <c r="Z94" s="219">
        <f t="shared" si="46"/>
        <v>65</v>
      </c>
      <c r="AA94" s="219">
        <f t="shared" si="47"/>
        <v>65</v>
      </c>
      <c r="AB94" s="223">
        <f t="shared" si="19"/>
        <v>0.36499999999999999</v>
      </c>
      <c r="AC94" s="224">
        <f t="shared" si="35"/>
        <v>45744</v>
      </c>
      <c r="AD94" s="225" t="str">
        <f t="shared" si="42"/>
        <v>12-2023</v>
      </c>
      <c r="AE94" s="226">
        <f>IFERROR(VLOOKUP(AD94,IPC!$E$2:$F$1745,2,0),IPC!$H$1)</f>
        <v>196.40440950939998</v>
      </c>
      <c r="AF94" s="227" t="str">
        <f t="shared" si="36"/>
        <v>3-2014</v>
      </c>
      <c r="AG94" s="228">
        <f>IFERROR(VLOOKUP(AF94,IPC!$E$2:$F$1745,2,0),IPC!$H$1)</f>
        <v>115.71</v>
      </c>
      <c r="AH94" s="227" t="str">
        <f>(MONTH(Q94)&amp;"-"&amp;YEAR(Q94))</f>
        <v>1-1900</v>
      </c>
      <c r="AI94" s="228">
        <f>IFERROR(VLOOKUP(AH94,IPC!$E$2:$F$1745,2,0),IPC!$H$1)</f>
        <v>196.40440950939998</v>
      </c>
      <c r="AJ94" s="227">
        <f>VLOOKUP(N94,T!$AD$1:$AE$50,2,0)</f>
        <v>0</v>
      </c>
      <c r="AK94" s="227" t="str">
        <f t="shared" si="43"/>
        <v>ok</v>
      </c>
      <c r="AL94" s="229" t="s">
        <v>2191</v>
      </c>
      <c r="AM94" s="229">
        <v>637174</v>
      </c>
    </row>
    <row r="95" spans="1:39" ht="15.75" x14ac:dyDescent="0.25">
      <c r="A95" s="207" t="s">
        <v>2286</v>
      </c>
      <c r="B95" s="208">
        <v>6954000</v>
      </c>
      <c r="C95" s="209">
        <v>1</v>
      </c>
      <c r="D95" s="209" t="s">
        <v>1583</v>
      </c>
      <c r="E95" s="210" t="s">
        <v>1</v>
      </c>
      <c r="F95" s="210" t="s">
        <v>1</v>
      </c>
      <c r="G95" s="210" t="s">
        <v>2</v>
      </c>
      <c r="H95" s="210" t="s">
        <v>1</v>
      </c>
      <c r="I95" s="211">
        <v>42068</v>
      </c>
      <c r="J95" s="212">
        <v>10</v>
      </c>
      <c r="K95" s="213" t="str">
        <f t="shared" si="30"/>
        <v>MEDIA</v>
      </c>
      <c r="L95" s="214">
        <f t="shared" si="31"/>
        <v>1.1698630136986301</v>
      </c>
      <c r="M95" s="215">
        <f t="shared" si="32"/>
        <v>11289438</v>
      </c>
      <c r="N95" s="210" t="s">
        <v>1725</v>
      </c>
      <c r="O95" s="216">
        <f t="shared" si="38"/>
        <v>0.1038</v>
      </c>
      <c r="P95" s="217" t="s">
        <v>1584</v>
      </c>
      <c r="Q95" s="218"/>
      <c r="R95" s="217"/>
      <c r="S95" s="219" t="str">
        <f t="shared" si="33"/>
        <v>Cuentas de orden</v>
      </c>
      <c r="T95" s="220">
        <f t="shared" si="39"/>
        <v>11183236</v>
      </c>
      <c r="U95" s="220">
        <f t="shared" si="40"/>
        <v>11183236</v>
      </c>
      <c r="V95" s="221">
        <f t="shared" si="41"/>
        <v>0</v>
      </c>
      <c r="W95" s="222" t="str">
        <f t="shared" si="34"/>
        <v/>
      </c>
      <c r="X95" s="219">
        <f t="shared" si="44"/>
        <v>35</v>
      </c>
      <c r="Y95" s="219">
        <f t="shared" si="45"/>
        <v>35</v>
      </c>
      <c r="Z95" s="219">
        <f t="shared" si="46"/>
        <v>65</v>
      </c>
      <c r="AA95" s="219">
        <f t="shared" si="47"/>
        <v>35</v>
      </c>
      <c r="AB95" s="223">
        <f t="shared" ref="AB95:AB158" si="48">+SUMPRODUCT(X95:AA95,$X$12:$AA$12)/100</f>
        <v>0.42499999999999999</v>
      </c>
      <c r="AC95" s="224">
        <f t="shared" si="35"/>
        <v>45718</v>
      </c>
      <c r="AD95" s="225" t="str">
        <f t="shared" si="42"/>
        <v>12-2023</v>
      </c>
      <c r="AE95" s="226">
        <f>IFERROR(VLOOKUP(AD95,IPC!$E$2:$F$1745,2,0),IPC!$H$1)</f>
        <v>196.40440950939998</v>
      </c>
      <c r="AF95" s="227" t="str">
        <f t="shared" si="36"/>
        <v>3-2015</v>
      </c>
      <c r="AG95" s="228">
        <f>IFERROR(VLOOKUP(AF95,IPC!$E$2:$F$1745,2,0),IPC!$H$1)</f>
        <v>120.98</v>
      </c>
      <c r="AH95" s="227" t="str">
        <f>(MONTH(Q95)&amp;"-"&amp;YEAR(Q95))</f>
        <v>1-1900</v>
      </c>
      <c r="AI95" s="228">
        <f>IFERROR(VLOOKUP(AH95,IPC!$E$2:$F$1745,2,0),IPC!$H$1)</f>
        <v>196.40440950939998</v>
      </c>
      <c r="AJ95" s="227">
        <f>VLOOKUP(N95,T!$AD$1:$AE$50,2,0)</f>
        <v>0</v>
      </c>
      <c r="AK95" s="227" t="str">
        <f t="shared" si="43"/>
        <v>ok</v>
      </c>
      <c r="AL95" s="229" t="s">
        <v>2191</v>
      </c>
      <c r="AM95" s="229">
        <v>640864</v>
      </c>
    </row>
    <row r="96" spans="1:39" ht="15.75" x14ac:dyDescent="0.25">
      <c r="A96" s="207" t="s">
        <v>2287</v>
      </c>
      <c r="B96" s="208">
        <v>18560000</v>
      </c>
      <c r="C96" s="209">
        <v>1</v>
      </c>
      <c r="D96" s="209" t="s">
        <v>1583</v>
      </c>
      <c r="E96" s="210" t="s">
        <v>1</v>
      </c>
      <c r="F96" s="210" t="s">
        <v>5</v>
      </c>
      <c r="G96" s="210" t="s">
        <v>2</v>
      </c>
      <c r="H96" s="210" t="s">
        <v>0</v>
      </c>
      <c r="I96" s="211">
        <v>42065</v>
      </c>
      <c r="J96" s="212">
        <v>10</v>
      </c>
      <c r="K96" s="213" t="str">
        <f t="shared" si="30"/>
        <v>MEDIA</v>
      </c>
      <c r="L96" s="214">
        <f t="shared" si="31"/>
        <v>1.1616438356164382</v>
      </c>
      <c r="M96" s="215">
        <f t="shared" si="32"/>
        <v>30131144</v>
      </c>
      <c r="N96" s="210" t="s">
        <v>1725</v>
      </c>
      <c r="O96" s="216">
        <f t="shared" si="38"/>
        <v>0.1038</v>
      </c>
      <c r="P96" s="230" t="s">
        <v>1584</v>
      </c>
      <c r="Q96" s="231"/>
      <c r="R96" s="217"/>
      <c r="S96" s="219" t="str">
        <f t="shared" si="33"/>
        <v>Cuentas de orden</v>
      </c>
      <c r="T96" s="220">
        <f t="shared" si="39"/>
        <v>29849676</v>
      </c>
      <c r="U96" s="220">
        <f t="shared" si="40"/>
        <v>29849676</v>
      </c>
      <c r="V96" s="221">
        <f t="shared" si="41"/>
        <v>0</v>
      </c>
      <c r="W96" s="222" t="str">
        <f t="shared" si="34"/>
        <v/>
      </c>
      <c r="X96" s="219">
        <f t="shared" si="44"/>
        <v>35</v>
      </c>
      <c r="Y96" s="219">
        <f t="shared" si="45"/>
        <v>8</v>
      </c>
      <c r="Z96" s="219">
        <f t="shared" si="46"/>
        <v>65</v>
      </c>
      <c r="AA96" s="219">
        <f t="shared" si="47"/>
        <v>92</v>
      </c>
      <c r="AB96" s="223">
        <f t="shared" si="48"/>
        <v>0.5</v>
      </c>
      <c r="AC96" s="224">
        <f t="shared" si="35"/>
        <v>45715</v>
      </c>
      <c r="AD96" s="225" t="str">
        <f t="shared" si="42"/>
        <v>12-2023</v>
      </c>
      <c r="AE96" s="226">
        <f>IFERROR(VLOOKUP(AD96,IPC!$E$2:$F$1745,2,0),IPC!$H$1)</f>
        <v>196.40440950939998</v>
      </c>
      <c r="AF96" s="227" t="str">
        <f t="shared" si="36"/>
        <v>3-2015</v>
      </c>
      <c r="AG96" s="228">
        <f>IFERROR(VLOOKUP(AF96,IPC!$E$2:$F$1745,2,0),IPC!$H$1)</f>
        <v>120.98</v>
      </c>
      <c r="AH96" s="227" t="str">
        <f>(MONTH(Q93)&amp;"-"&amp;YEAR(Q93))</f>
        <v>1-1900</v>
      </c>
      <c r="AI96" s="228">
        <f>IFERROR(VLOOKUP(AH96,IPC!$E$2:$F$1745,2,0),IPC!$H$1)</f>
        <v>196.40440950939998</v>
      </c>
      <c r="AJ96" s="227">
        <f>VLOOKUP(N96,T!$AD$1:$AE$50,2,0)</f>
        <v>0</v>
      </c>
      <c r="AK96" s="227" t="str">
        <f t="shared" si="43"/>
        <v>ok</v>
      </c>
      <c r="AL96" s="229" t="s">
        <v>2191</v>
      </c>
      <c r="AM96" s="229">
        <v>646539</v>
      </c>
    </row>
    <row r="97" spans="1:39" ht="15.75" x14ac:dyDescent="0.25">
      <c r="A97" s="207" t="s">
        <v>2288</v>
      </c>
      <c r="B97" s="208">
        <v>16174067</v>
      </c>
      <c r="C97" s="209">
        <v>1</v>
      </c>
      <c r="D97" s="209" t="s">
        <v>1583</v>
      </c>
      <c r="E97" s="210" t="s">
        <v>1</v>
      </c>
      <c r="F97" s="210" t="s">
        <v>1</v>
      </c>
      <c r="G97" s="210" t="s">
        <v>2</v>
      </c>
      <c r="H97" s="210" t="s">
        <v>2</v>
      </c>
      <c r="I97" s="211">
        <v>42083</v>
      </c>
      <c r="J97" s="212">
        <v>10</v>
      </c>
      <c r="K97" s="213" t="str">
        <f t="shared" si="30"/>
        <v>MEDIA</v>
      </c>
      <c r="L97" s="214">
        <f t="shared" si="31"/>
        <v>1.210958904109589</v>
      </c>
      <c r="M97" s="215">
        <f t="shared" si="32"/>
        <v>26257713</v>
      </c>
      <c r="N97" s="210" t="s">
        <v>1725</v>
      </c>
      <c r="O97" s="216">
        <f t="shared" si="38"/>
        <v>0.1038</v>
      </c>
      <c r="P97" s="217" t="s">
        <v>1584</v>
      </c>
      <c r="Q97" s="218"/>
      <c r="R97" s="217"/>
      <c r="S97" s="219" t="str">
        <f t="shared" si="33"/>
        <v>Cuentas de orden</v>
      </c>
      <c r="T97" s="220">
        <f t="shared" si="39"/>
        <v>26002067</v>
      </c>
      <c r="U97" s="220">
        <f t="shared" si="40"/>
        <v>26002067</v>
      </c>
      <c r="V97" s="221">
        <f t="shared" si="41"/>
        <v>0</v>
      </c>
      <c r="W97" s="222" t="str">
        <f t="shared" si="34"/>
        <v/>
      </c>
      <c r="X97" s="219">
        <f t="shared" si="44"/>
        <v>35</v>
      </c>
      <c r="Y97" s="219">
        <f t="shared" si="45"/>
        <v>35</v>
      </c>
      <c r="Z97" s="219">
        <f t="shared" si="46"/>
        <v>65</v>
      </c>
      <c r="AA97" s="219">
        <f t="shared" si="47"/>
        <v>65</v>
      </c>
      <c r="AB97" s="223">
        <f t="shared" si="48"/>
        <v>0.5</v>
      </c>
      <c r="AC97" s="224">
        <f t="shared" si="35"/>
        <v>45733</v>
      </c>
      <c r="AD97" s="225" t="str">
        <f t="shared" si="42"/>
        <v>12-2023</v>
      </c>
      <c r="AE97" s="226">
        <f>IFERROR(VLOOKUP(AD97,IPC!$E$2:$F$1745,2,0),IPC!$H$1)</f>
        <v>196.40440950939998</v>
      </c>
      <c r="AF97" s="227" t="str">
        <f t="shared" si="36"/>
        <v>3-2015</v>
      </c>
      <c r="AG97" s="228">
        <f>IFERROR(VLOOKUP(AF97,IPC!$E$2:$F$1745,2,0),IPC!$H$1)</f>
        <v>120.98</v>
      </c>
      <c r="AH97" s="227" t="str">
        <f t="shared" ref="AH97:AH160" si="49">(MONTH(Q97)&amp;"-"&amp;YEAR(Q97))</f>
        <v>1-1900</v>
      </c>
      <c r="AI97" s="228">
        <f>IFERROR(VLOOKUP(AH97,IPC!$E$2:$F$1745,2,0),IPC!$H$1)</f>
        <v>196.40440950939998</v>
      </c>
      <c r="AJ97" s="227">
        <f>VLOOKUP(N97,T!$AD$1:$AE$50,2,0)</f>
        <v>0</v>
      </c>
      <c r="AK97" s="227" t="str">
        <f t="shared" si="43"/>
        <v>ok</v>
      </c>
      <c r="AL97" s="229" t="s">
        <v>2191</v>
      </c>
      <c r="AM97" s="229">
        <v>655135</v>
      </c>
    </row>
    <row r="98" spans="1:39" ht="15.75" hidden="1" x14ac:dyDescent="0.25">
      <c r="A98" s="207" t="s">
        <v>2289</v>
      </c>
      <c r="B98" s="208">
        <v>0</v>
      </c>
      <c r="C98" s="209">
        <v>1</v>
      </c>
      <c r="D98" s="209" t="s">
        <v>1583</v>
      </c>
      <c r="E98" s="210" t="s">
        <v>2</v>
      </c>
      <c r="F98" s="210" t="s">
        <v>2</v>
      </c>
      <c r="G98" s="210" t="s">
        <v>2</v>
      </c>
      <c r="H98" s="210" t="s">
        <v>2</v>
      </c>
      <c r="I98" s="211">
        <v>42117</v>
      </c>
      <c r="J98" s="212">
        <v>10</v>
      </c>
      <c r="K98" s="213" t="str">
        <f t="shared" si="30"/>
        <v>ALTA</v>
      </c>
      <c r="L98" s="214">
        <f t="shared" si="31"/>
        <v>1.3041095890410959</v>
      </c>
      <c r="M98" s="215">
        <f t="shared" si="32"/>
        <v>0</v>
      </c>
      <c r="N98" s="210" t="s">
        <v>1725</v>
      </c>
      <c r="O98" s="216">
        <f t="shared" si="38"/>
        <v>0.1038</v>
      </c>
      <c r="P98" s="217" t="s">
        <v>1584</v>
      </c>
      <c r="Q98" s="218"/>
      <c r="R98" s="217"/>
      <c r="S98" s="219" t="str">
        <f t="shared" si="33"/>
        <v>Provisión contable</v>
      </c>
      <c r="T98" s="220">
        <f t="shared" si="39"/>
        <v>0</v>
      </c>
      <c r="U98" s="220">
        <f t="shared" si="40"/>
        <v>0</v>
      </c>
      <c r="V98" s="221">
        <f t="shared" si="41"/>
        <v>0</v>
      </c>
      <c r="W98" s="222" t="str">
        <f t="shared" si="34"/>
        <v/>
      </c>
      <c r="X98" s="219">
        <f t="shared" si="44"/>
        <v>65</v>
      </c>
      <c r="Y98" s="219">
        <f t="shared" si="45"/>
        <v>65</v>
      </c>
      <c r="Z98" s="219">
        <f t="shared" si="46"/>
        <v>65</v>
      </c>
      <c r="AA98" s="219">
        <f t="shared" si="47"/>
        <v>65</v>
      </c>
      <c r="AB98" s="223">
        <f t="shared" si="48"/>
        <v>0.65</v>
      </c>
      <c r="AC98" s="224">
        <f t="shared" si="35"/>
        <v>45767</v>
      </c>
      <c r="AD98" s="225" t="str">
        <f t="shared" si="42"/>
        <v>12-2023</v>
      </c>
      <c r="AE98" s="226">
        <f>IFERROR(VLOOKUP(AD98,IPC!$E$2:$F$1745,2,0),IPC!$H$1)</f>
        <v>196.40440950939998</v>
      </c>
      <c r="AF98" s="227" t="str">
        <f t="shared" si="36"/>
        <v>4-2015</v>
      </c>
      <c r="AG98" s="228">
        <f>IFERROR(VLOOKUP(AF98,IPC!$E$2:$F$1745,2,0),IPC!$H$1)</f>
        <v>121.63</v>
      </c>
      <c r="AH98" s="227" t="str">
        <f t="shared" si="49"/>
        <v>1-1900</v>
      </c>
      <c r="AI98" s="228">
        <f>IFERROR(VLOOKUP(AH98,IPC!$E$2:$F$1745,2,0),IPC!$H$1)</f>
        <v>196.40440950939998</v>
      </c>
      <c r="AJ98" s="227">
        <f>VLOOKUP(N98,T!$AD$1:$AE$50,2,0)</f>
        <v>0</v>
      </c>
      <c r="AK98" s="227" t="str">
        <f t="shared" si="43"/>
        <v>ok</v>
      </c>
      <c r="AL98" s="229" t="s">
        <v>2191</v>
      </c>
      <c r="AM98" s="229">
        <v>669076</v>
      </c>
    </row>
    <row r="99" spans="1:39" ht="15.75" x14ac:dyDescent="0.25">
      <c r="A99" s="207" t="s">
        <v>2290</v>
      </c>
      <c r="B99" s="208">
        <v>30000000</v>
      </c>
      <c r="C99" s="209">
        <v>1</v>
      </c>
      <c r="D99" s="209" t="s">
        <v>1583</v>
      </c>
      <c r="E99" s="210" t="s">
        <v>1</v>
      </c>
      <c r="F99" s="210" t="s">
        <v>1</v>
      </c>
      <c r="G99" s="210" t="s">
        <v>2</v>
      </c>
      <c r="H99" s="210" t="s">
        <v>2</v>
      </c>
      <c r="I99" s="211">
        <v>42185</v>
      </c>
      <c r="J99" s="212">
        <v>10</v>
      </c>
      <c r="K99" s="213" t="str">
        <f t="shared" si="30"/>
        <v>MEDIA</v>
      </c>
      <c r="L99" s="214">
        <f t="shared" si="31"/>
        <v>1.4904109589041097</v>
      </c>
      <c r="M99" s="215">
        <f t="shared" si="32"/>
        <v>48264517</v>
      </c>
      <c r="N99" s="210" t="s">
        <v>1725</v>
      </c>
      <c r="O99" s="216">
        <f t="shared" si="38"/>
        <v>0.1038</v>
      </c>
      <c r="P99" s="217" t="s">
        <v>1584</v>
      </c>
      <c r="Q99" s="218"/>
      <c r="R99" s="217"/>
      <c r="S99" s="219" t="str">
        <f t="shared" si="33"/>
        <v>Cuentas de orden</v>
      </c>
      <c r="T99" s="220">
        <f t="shared" si="39"/>
        <v>47686823</v>
      </c>
      <c r="U99" s="220">
        <f t="shared" si="40"/>
        <v>47686823</v>
      </c>
      <c r="V99" s="221">
        <f t="shared" si="41"/>
        <v>0</v>
      </c>
      <c r="W99" s="222" t="str">
        <f t="shared" si="34"/>
        <v/>
      </c>
      <c r="X99" s="219">
        <f t="shared" si="44"/>
        <v>35</v>
      </c>
      <c r="Y99" s="219">
        <f t="shared" si="45"/>
        <v>35</v>
      </c>
      <c r="Z99" s="219">
        <f t="shared" si="46"/>
        <v>65</v>
      </c>
      <c r="AA99" s="219">
        <f t="shared" si="47"/>
        <v>65</v>
      </c>
      <c r="AB99" s="223">
        <f t="shared" si="48"/>
        <v>0.5</v>
      </c>
      <c r="AC99" s="224">
        <f t="shared" si="35"/>
        <v>45835</v>
      </c>
      <c r="AD99" s="225" t="str">
        <f t="shared" si="42"/>
        <v>12-2023</v>
      </c>
      <c r="AE99" s="226">
        <f>IFERROR(VLOOKUP(AD99,IPC!$E$2:$F$1745,2,0),IPC!$H$1)</f>
        <v>196.40440950939998</v>
      </c>
      <c r="AF99" s="227" t="str">
        <f t="shared" si="36"/>
        <v>6-2015</v>
      </c>
      <c r="AG99" s="228">
        <f>IFERROR(VLOOKUP(AF99,IPC!$E$2:$F$1745,2,0),IPC!$H$1)</f>
        <v>122.08</v>
      </c>
      <c r="AH99" s="227" t="str">
        <f t="shared" si="49"/>
        <v>1-1900</v>
      </c>
      <c r="AI99" s="228">
        <f>IFERROR(VLOOKUP(AH99,IPC!$E$2:$F$1745,2,0),IPC!$H$1)</f>
        <v>196.40440950939998</v>
      </c>
      <c r="AJ99" s="227">
        <f>VLOOKUP(N99,T!$AD$1:$AE$50,2,0)</f>
        <v>0</v>
      </c>
      <c r="AK99" s="227" t="str">
        <f t="shared" si="43"/>
        <v>ok</v>
      </c>
      <c r="AL99" s="229" t="s">
        <v>2191</v>
      </c>
      <c r="AM99" s="229">
        <v>693588</v>
      </c>
    </row>
    <row r="100" spans="1:39" ht="15.75" x14ac:dyDescent="0.25">
      <c r="A100" s="207" t="s">
        <v>2291</v>
      </c>
      <c r="B100" s="208">
        <v>636000000</v>
      </c>
      <c r="C100" s="209">
        <v>1</v>
      </c>
      <c r="D100" s="209" t="s">
        <v>1583</v>
      </c>
      <c r="E100" s="210" t="s">
        <v>0</v>
      </c>
      <c r="F100" s="210" t="s">
        <v>1</v>
      </c>
      <c r="G100" s="210" t="s">
        <v>5</v>
      </c>
      <c r="H100" s="210" t="s">
        <v>2</v>
      </c>
      <c r="I100" s="211">
        <v>41862</v>
      </c>
      <c r="J100" s="212">
        <v>11</v>
      </c>
      <c r="K100" s="213" t="str">
        <f t="shared" si="30"/>
        <v>MEDIA</v>
      </c>
      <c r="L100" s="214">
        <f t="shared" si="31"/>
        <v>1.6054794520547946</v>
      </c>
      <c r="M100" s="215">
        <f t="shared" si="32"/>
        <v>1064631419</v>
      </c>
      <c r="N100" s="210" t="s">
        <v>1727</v>
      </c>
      <c r="O100" s="216">
        <f t="shared" si="38"/>
        <v>0.1038</v>
      </c>
      <c r="P100" s="217" t="s">
        <v>1584</v>
      </c>
      <c r="Q100" s="218"/>
      <c r="R100" s="217"/>
      <c r="S100" s="219" t="str">
        <f t="shared" si="33"/>
        <v>Cuentas de orden</v>
      </c>
      <c r="T100" s="220">
        <f t="shared" si="39"/>
        <v>1050911027</v>
      </c>
      <c r="U100" s="220">
        <f t="shared" si="40"/>
        <v>1050911027</v>
      </c>
      <c r="V100" s="221">
        <f t="shared" si="41"/>
        <v>0</v>
      </c>
      <c r="W100" s="222" t="str">
        <f t="shared" si="34"/>
        <v/>
      </c>
      <c r="X100" s="219">
        <f t="shared" si="44"/>
        <v>92</v>
      </c>
      <c r="Y100" s="219">
        <f t="shared" si="45"/>
        <v>35</v>
      </c>
      <c r="Z100" s="219">
        <f t="shared" si="46"/>
        <v>8</v>
      </c>
      <c r="AA100" s="219">
        <f t="shared" si="47"/>
        <v>65</v>
      </c>
      <c r="AB100" s="223">
        <f t="shared" si="48"/>
        <v>0.5</v>
      </c>
      <c r="AC100" s="224">
        <f t="shared" si="35"/>
        <v>45877</v>
      </c>
      <c r="AD100" s="225" t="str">
        <f t="shared" si="42"/>
        <v>12-2023</v>
      </c>
      <c r="AE100" s="226">
        <f>IFERROR(VLOOKUP(AD100,IPC!$E$2:$F$1745,2,0),IPC!$H$1)</f>
        <v>196.40440950939998</v>
      </c>
      <c r="AF100" s="227" t="str">
        <f t="shared" si="36"/>
        <v>8-2014</v>
      </c>
      <c r="AG100" s="228">
        <f>IFERROR(VLOOKUP(AF100,IPC!$E$2:$F$1745,2,0),IPC!$H$1)</f>
        <v>117.33</v>
      </c>
      <c r="AH100" s="227" t="str">
        <f t="shared" si="49"/>
        <v>1-1900</v>
      </c>
      <c r="AI100" s="228">
        <f>IFERROR(VLOOKUP(AH100,IPC!$E$2:$F$1745,2,0),IPC!$H$1)</f>
        <v>196.40440950939998</v>
      </c>
      <c r="AJ100" s="227">
        <f>VLOOKUP(N100,T!$AD$1:$AE$50,2,0)</f>
        <v>0</v>
      </c>
      <c r="AK100" s="227" t="str">
        <f t="shared" si="43"/>
        <v>ok</v>
      </c>
      <c r="AL100" s="229" t="s">
        <v>2191</v>
      </c>
      <c r="AM100" s="229">
        <v>694288</v>
      </c>
    </row>
    <row r="101" spans="1:39" ht="15.75" hidden="1" x14ac:dyDescent="0.25">
      <c r="A101" s="207" t="s">
        <v>2292</v>
      </c>
      <c r="B101" s="208">
        <v>0</v>
      </c>
      <c r="C101" s="209">
        <v>1</v>
      </c>
      <c r="D101" s="209" t="s">
        <v>1583</v>
      </c>
      <c r="E101" s="210" t="s">
        <v>5</v>
      </c>
      <c r="F101" s="210" t="s">
        <v>5</v>
      </c>
      <c r="G101" s="210" t="s">
        <v>5</v>
      </c>
      <c r="H101" s="210" t="s">
        <v>5</v>
      </c>
      <c r="I101" s="211">
        <v>42047</v>
      </c>
      <c r="J101" s="212">
        <v>10</v>
      </c>
      <c r="K101" s="213" t="str">
        <f t="shared" si="30"/>
        <v>REMOTA</v>
      </c>
      <c r="L101" s="214">
        <f t="shared" si="31"/>
        <v>1.1123287671232878</v>
      </c>
      <c r="M101" s="215">
        <f t="shared" si="32"/>
        <v>0</v>
      </c>
      <c r="N101" s="210" t="s">
        <v>1555</v>
      </c>
      <c r="O101" s="216">
        <f t="shared" si="38"/>
        <v>0.1038</v>
      </c>
      <c r="P101" s="217" t="s">
        <v>1584</v>
      </c>
      <c r="Q101" s="218"/>
      <c r="R101" s="217"/>
      <c r="S101" s="219" t="str">
        <f t="shared" si="33"/>
        <v>No se registra</v>
      </c>
      <c r="T101" s="220">
        <f t="shared" si="39"/>
        <v>0</v>
      </c>
      <c r="U101" s="220">
        <f t="shared" si="40"/>
        <v>0</v>
      </c>
      <c r="V101" s="221">
        <f t="shared" si="41"/>
        <v>0</v>
      </c>
      <c r="W101" s="222" t="str">
        <f t="shared" si="34"/>
        <v>La erogación del proceso con esta acción o medio de control se deriva de una obligación previa</v>
      </c>
      <c r="X101" s="219">
        <f t="shared" si="44"/>
        <v>8</v>
      </c>
      <c r="Y101" s="219">
        <f t="shared" si="45"/>
        <v>8</v>
      </c>
      <c r="Z101" s="219">
        <f t="shared" si="46"/>
        <v>8</v>
      </c>
      <c r="AA101" s="219">
        <f t="shared" si="47"/>
        <v>8</v>
      </c>
      <c r="AB101" s="223">
        <f t="shared" si="48"/>
        <v>0.08</v>
      </c>
      <c r="AC101" s="224">
        <f t="shared" si="35"/>
        <v>45697</v>
      </c>
      <c r="AD101" s="225" t="str">
        <f t="shared" si="42"/>
        <v>12-2023</v>
      </c>
      <c r="AE101" s="226">
        <f>IFERROR(VLOOKUP(AD101,IPC!$E$2:$F$1745,2,0),IPC!$H$1)</f>
        <v>196.40440950939998</v>
      </c>
      <c r="AF101" s="227" t="str">
        <f t="shared" si="36"/>
        <v>2-2015</v>
      </c>
      <c r="AG101" s="228">
        <f>IFERROR(VLOOKUP(AF101,IPC!$E$2:$F$1745,2,0),IPC!$H$1)</f>
        <v>120.28</v>
      </c>
      <c r="AH101" s="227" t="str">
        <f t="shared" si="49"/>
        <v>1-1900</v>
      </c>
      <c r="AI101" s="228">
        <f>IFERROR(VLOOKUP(AH101,IPC!$E$2:$F$1745,2,0),IPC!$H$1)</f>
        <v>196.40440950939998</v>
      </c>
      <c r="AJ101" s="227">
        <f>VLOOKUP(N101,T!$AD$1:$AE$50,2,0)</f>
        <v>1</v>
      </c>
      <c r="AK101" s="227">
        <f t="shared" si="43"/>
        <v>0</v>
      </c>
      <c r="AL101" s="229" t="s">
        <v>2191</v>
      </c>
      <c r="AM101" s="229">
        <v>698093</v>
      </c>
    </row>
    <row r="102" spans="1:39" ht="15.75" x14ac:dyDescent="0.25">
      <c r="A102" s="207" t="s">
        <v>2293</v>
      </c>
      <c r="B102" s="208">
        <v>196717800</v>
      </c>
      <c r="C102" s="209">
        <v>1</v>
      </c>
      <c r="D102" s="209" t="s">
        <v>1583</v>
      </c>
      <c r="E102" s="210" t="s">
        <v>5</v>
      </c>
      <c r="F102" s="210" t="s">
        <v>5</v>
      </c>
      <c r="G102" s="210" t="s">
        <v>0</v>
      </c>
      <c r="H102" s="210" t="s">
        <v>0</v>
      </c>
      <c r="I102" s="211">
        <v>42136</v>
      </c>
      <c r="J102" s="212">
        <v>10</v>
      </c>
      <c r="K102" s="213" t="str">
        <f t="shared" si="30"/>
        <v>MEDIA</v>
      </c>
      <c r="L102" s="214">
        <f t="shared" si="31"/>
        <v>1.3561643835616439</v>
      </c>
      <c r="M102" s="215">
        <f t="shared" si="32"/>
        <v>316820364</v>
      </c>
      <c r="N102" s="210" t="s">
        <v>1727</v>
      </c>
      <c r="O102" s="216">
        <f t="shared" si="38"/>
        <v>0.1038</v>
      </c>
      <c r="P102" s="217" t="s">
        <v>1584</v>
      </c>
      <c r="Q102" s="218"/>
      <c r="R102" s="217"/>
      <c r="S102" s="219" t="str">
        <f t="shared" si="33"/>
        <v>Cuentas de orden</v>
      </c>
      <c r="T102" s="220">
        <f t="shared" si="39"/>
        <v>313367937</v>
      </c>
      <c r="U102" s="220">
        <f t="shared" si="40"/>
        <v>313367937</v>
      </c>
      <c r="V102" s="221">
        <f t="shared" si="41"/>
        <v>0</v>
      </c>
      <c r="W102" s="222" t="str">
        <f t="shared" si="34"/>
        <v/>
      </c>
      <c r="X102" s="219">
        <f t="shared" si="44"/>
        <v>8</v>
      </c>
      <c r="Y102" s="219">
        <f t="shared" si="45"/>
        <v>8</v>
      </c>
      <c r="Z102" s="219">
        <f t="shared" si="46"/>
        <v>92</v>
      </c>
      <c r="AA102" s="219">
        <f t="shared" si="47"/>
        <v>92</v>
      </c>
      <c r="AB102" s="223">
        <f t="shared" si="48"/>
        <v>0.5</v>
      </c>
      <c r="AC102" s="224">
        <f t="shared" si="35"/>
        <v>45786</v>
      </c>
      <c r="AD102" s="225" t="str">
        <f t="shared" si="42"/>
        <v>12-2023</v>
      </c>
      <c r="AE102" s="226">
        <f>IFERROR(VLOOKUP(AD102,IPC!$E$2:$F$1745,2,0),IPC!$H$1)</f>
        <v>196.40440950939998</v>
      </c>
      <c r="AF102" s="227" t="str">
        <f t="shared" si="36"/>
        <v>5-2015</v>
      </c>
      <c r="AG102" s="228">
        <f>IFERROR(VLOOKUP(AF102,IPC!$E$2:$F$1745,2,0),IPC!$H$1)</f>
        <v>121.95</v>
      </c>
      <c r="AH102" s="227" t="str">
        <f t="shared" si="49"/>
        <v>1-1900</v>
      </c>
      <c r="AI102" s="228">
        <f>IFERROR(VLOOKUP(AH102,IPC!$E$2:$F$1745,2,0),IPC!$H$1)</f>
        <v>196.40440950939998</v>
      </c>
      <c r="AJ102" s="227">
        <f>VLOOKUP(N102,T!$AD$1:$AE$50,2,0)</f>
        <v>0</v>
      </c>
      <c r="AK102" s="227" t="str">
        <f t="shared" si="43"/>
        <v>ok</v>
      </c>
      <c r="AL102" s="229" t="s">
        <v>2191</v>
      </c>
      <c r="AM102" s="229">
        <v>755253</v>
      </c>
    </row>
    <row r="103" spans="1:39" ht="15.75" x14ac:dyDescent="0.25">
      <c r="A103" s="207" t="s">
        <v>2294</v>
      </c>
      <c r="B103" s="208">
        <v>332490274</v>
      </c>
      <c r="C103" s="209">
        <v>1</v>
      </c>
      <c r="D103" s="209" t="s">
        <v>1583</v>
      </c>
      <c r="E103" s="210" t="s">
        <v>5</v>
      </c>
      <c r="F103" s="210" t="s">
        <v>5</v>
      </c>
      <c r="G103" s="210" t="s">
        <v>0</v>
      </c>
      <c r="H103" s="210" t="s">
        <v>5</v>
      </c>
      <c r="I103" s="211">
        <v>42313</v>
      </c>
      <c r="J103" s="212">
        <v>10</v>
      </c>
      <c r="K103" s="213" t="str">
        <f t="shared" si="30"/>
        <v>MEDIA</v>
      </c>
      <c r="L103" s="214">
        <f t="shared" si="31"/>
        <v>1.8410958904109589</v>
      </c>
      <c r="M103" s="215">
        <f t="shared" si="32"/>
        <v>520878647</v>
      </c>
      <c r="N103" s="210" t="s">
        <v>1727</v>
      </c>
      <c r="O103" s="216">
        <f t="shared" si="38"/>
        <v>0.1038</v>
      </c>
      <c r="P103" s="217" t="s">
        <v>1584</v>
      </c>
      <c r="Q103" s="218"/>
      <c r="R103" s="217"/>
      <c r="S103" s="219" t="str">
        <f t="shared" si="33"/>
        <v>Cuentas de orden</v>
      </c>
      <c r="T103" s="220">
        <f t="shared" si="39"/>
        <v>513187997</v>
      </c>
      <c r="U103" s="220">
        <f t="shared" si="40"/>
        <v>513187997</v>
      </c>
      <c r="V103" s="221">
        <f t="shared" si="41"/>
        <v>0</v>
      </c>
      <c r="W103" s="222" t="str">
        <f t="shared" si="34"/>
        <v/>
      </c>
      <c r="X103" s="219">
        <f t="shared" si="44"/>
        <v>8</v>
      </c>
      <c r="Y103" s="219">
        <f t="shared" si="45"/>
        <v>8</v>
      </c>
      <c r="Z103" s="219">
        <f t="shared" si="46"/>
        <v>92</v>
      </c>
      <c r="AA103" s="219">
        <f t="shared" si="47"/>
        <v>8</v>
      </c>
      <c r="AB103" s="223">
        <f t="shared" si="48"/>
        <v>0.28999999999999998</v>
      </c>
      <c r="AC103" s="224">
        <f t="shared" si="35"/>
        <v>45963</v>
      </c>
      <c r="AD103" s="225" t="str">
        <f t="shared" si="42"/>
        <v>12-2023</v>
      </c>
      <c r="AE103" s="226">
        <f>IFERROR(VLOOKUP(AD103,IPC!$E$2:$F$1745,2,0),IPC!$H$1)</f>
        <v>196.40440950939998</v>
      </c>
      <c r="AF103" s="227" t="str">
        <f t="shared" si="36"/>
        <v>11-2015</v>
      </c>
      <c r="AG103" s="228">
        <f>IFERROR(VLOOKUP(AF103,IPC!$E$2:$F$1745,2,0),IPC!$H$1)</f>
        <v>125.37</v>
      </c>
      <c r="AH103" s="227" t="str">
        <f t="shared" si="49"/>
        <v>1-1900</v>
      </c>
      <c r="AI103" s="228">
        <f>IFERROR(VLOOKUP(AH103,IPC!$E$2:$F$1745,2,0),IPC!$H$1)</f>
        <v>196.40440950939998</v>
      </c>
      <c r="AJ103" s="227">
        <f>VLOOKUP(N103,T!$AD$1:$AE$50,2,0)</f>
        <v>0</v>
      </c>
      <c r="AK103" s="227" t="str">
        <f t="shared" si="43"/>
        <v>ok</v>
      </c>
      <c r="AL103" s="229" t="s">
        <v>2191</v>
      </c>
      <c r="AM103" s="229">
        <v>763700</v>
      </c>
    </row>
    <row r="104" spans="1:39" ht="15.75" x14ac:dyDescent="0.25">
      <c r="A104" s="207" t="s">
        <v>2295</v>
      </c>
      <c r="B104" s="208">
        <v>980000000</v>
      </c>
      <c r="C104" s="209">
        <v>1</v>
      </c>
      <c r="D104" s="209" t="s">
        <v>1583</v>
      </c>
      <c r="E104" s="210" t="s">
        <v>2</v>
      </c>
      <c r="F104" s="210" t="s">
        <v>2</v>
      </c>
      <c r="G104" s="210" t="s">
        <v>1</v>
      </c>
      <c r="H104" s="210" t="s">
        <v>1</v>
      </c>
      <c r="I104" s="211">
        <v>40421</v>
      </c>
      <c r="J104" s="212">
        <v>15</v>
      </c>
      <c r="K104" s="213" t="str">
        <f t="shared" si="30"/>
        <v>MEDIA</v>
      </c>
      <c r="L104" s="214">
        <f t="shared" si="31"/>
        <v>1.6575342465753424</v>
      </c>
      <c r="M104" s="215">
        <f t="shared" si="32"/>
        <v>1840293731</v>
      </c>
      <c r="N104" s="210" t="s">
        <v>1727</v>
      </c>
      <c r="O104" s="216">
        <f t="shared" si="38"/>
        <v>0.1038</v>
      </c>
      <c r="P104" s="217" t="s">
        <v>1584</v>
      </c>
      <c r="Q104" s="218"/>
      <c r="R104" s="217"/>
      <c r="S104" s="219" t="str">
        <f t="shared" si="33"/>
        <v>Cuentas de orden</v>
      </c>
      <c r="T104" s="220">
        <f t="shared" si="39"/>
        <v>1815813189</v>
      </c>
      <c r="U104" s="220">
        <f t="shared" si="40"/>
        <v>1815813189</v>
      </c>
      <c r="V104" s="221">
        <f t="shared" si="41"/>
        <v>0</v>
      </c>
      <c r="W104" s="222" t="str">
        <f t="shared" si="34"/>
        <v/>
      </c>
      <c r="X104" s="219">
        <f t="shared" si="44"/>
        <v>65</v>
      </c>
      <c r="Y104" s="219">
        <f t="shared" si="45"/>
        <v>65</v>
      </c>
      <c r="Z104" s="219">
        <f t="shared" si="46"/>
        <v>35</v>
      </c>
      <c r="AA104" s="219">
        <f t="shared" si="47"/>
        <v>35</v>
      </c>
      <c r="AB104" s="223">
        <f t="shared" si="48"/>
        <v>0.5</v>
      </c>
      <c r="AC104" s="224">
        <f t="shared" si="35"/>
        <v>45896</v>
      </c>
      <c r="AD104" s="225" t="str">
        <f t="shared" si="42"/>
        <v>12-2023</v>
      </c>
      <c r="AE104" s="226">
        <f>IFERROR(VLOOKUP(AD104,IPC!$E$2:$F$1745,2,0),IPC!$H$1)</f>
        <v>196.40440950939998</v>
      </c>
      <c r="AF104" s="227" t="str">
        <f t="shared" si="36"/>
        <v>8-2010</v>
      </c>
      <c r="AG104" s="228">
        <f>IFERROR(VLOOKUP(AF104,IPC!$E$2:$F$1745,2,0),IPC!$H$1)</f>
        <v>104.59</v>
      </c>
      <c r="AH104" s="227" t="str">
        <f t="shared" si="49"/>
        <v>1-1900</v>
      </c>
      <c r="AI104" s="228">
        <f>IFERROR(VLOOKUP(AH104,IPC!$E$2:$F$1745,2,0),IPC!$H$1)</f>
        <v>196.40440950939998</v>
      </c>
      <c r="AJ104" s="227">
        <f>VLOOKUP(N104,T!$AD$1:$AE$50,2,0)</f>
        <v>0</v>
      </c>
      <c r="AK104" s="227" t="str">
        <f t="shared" si="43"/>
        <v>ok</v>
      </c>
      <c r="AL104" s="229" t="s">
        <v>2191</v>
      </c>
      <c r="AM104" s="229">
        <v>772914</v>
      </c>
    </row>
    <row r="105" spans="1:39" ht="15.75" hidden="1" x14ac:dyDescent="0.25">
      <c r="A105" s="207" t="s">
        <v>2296</v>
      </c>
      <c r="B105" s="208">
        <v>0</v>
      </c>
      <c r="C105" s="209">
        <v>1</v>
      </c>
      <c r="D105" s="209" t="s">
        <v>1583</v>
      </c>
      <c r="E105" s="210" t="s">
        <v>5</v>
      </c>
      <c r="F105" s="210" t="s">
        <v>5</v>
      </c>
      <c r="G105" s="210" t="s">
        <v>0</v>
      </c>
      <c r="H105" s="210" t="s">
        <v>5</v>
      </c>
      <c r="I105" s="211">
        <v>40633</v>
      </c>
      <c r="J105" s="212">
        <v>14</v>
      </c>
      <c r="K105" s="213" t="str">
        <f t="shared" si="30"/>
        <v>MEDIA</v>
      </c>
      <c r="L105" s="214">
        <f t="shared" si="31"/>
        <v>1.2383561643835617</v>
      </c>
      <c r="M105" s="215">
        <f t="shared" si="32"/>
        <v>0</v>
      </c>
      <c r="N105" s="210" t="s">
        <v>1555</v>
      </c>
      <c r="O105" s="216">
        <f t="shared" si="38"/>
        <v>0.1038</v>
      </c>
      <c r="P105" s="217" t="s">
        <v>1584</v>
      </c>
      <c r="Q105" s="218"/>
      <c r="R105" s="217"/>
      <c r="S105" s="219" t="str">
        <f t="shared" si="33"/>
        <v>Cuentas de orden</v>
      </c>
      <c r="T105" s="220">
        <f t="shared" si="39"/>
        <v>0</v>
      </c>
      <c r="U105" s="220">
        <f t="shared" si="40"/>
        <v>0</v>
      </c>
      <c r="V105" s="221">
        <f t="shared" si="41"/>
        <v>0</v>
      </c>
      <c r="W105" s="222" t="str">
        <f t="shared" si="34"/>
        <v>La erogación del proceso con esta acción o medio de control se deriva de una obligación previa</v>
      </c>
      <c r="X105" s="219">
        <f t="shared" si="44"/>
        <v>8</v>
      </c>
      <c r="Y105" s="219">
        <f t="shared" si="45"/>
        <v>8</v>
      </c>
      <c r="Z105" s="219">
        <f t="shared" si="46"/>
        <v>92</v>
      </c>
      <c r="AA105" s="219">
        <f t="shared" si="47"/>
        <v>8</v>
      </c>
      <c r="AB105" s="223">
        <f t="shared" si="48"/>
        <v>0.28999999999999998</v>
      </c>
      <c r="AC105" s="224">
        <f t="shared" si="35"/>
        <v>45743</v>
      </c>
      <c r="AD105" s="225" t="str">
        <f t="shared" si="42"/>
        <v>12-2023</v>
      </c>
      <c r="AE105" s="226">
        <f>IFERROR(VLOOKUP(AD105,IPC!$E$2:$F$1745,2,0),IPC!$H$1)</f>
        <v>196.40440950939998</v>
      </c>
      <c r="AF105" s="227" t="str">
        <f t="shared" si="36"/>
        <v>3-2011</v>
      </c>
      <c r="AG105" s="228">
        <f>IFERROR(VLOOKUP(AF105,IPC!$E$2:$F$1745,2,0),IPC!$H$1)</f>
        <v>107.12</v>
      </c>
      <c r="AH105" s="227" t="str">
        <f t="shared" si="49"/>
        <v>1-1900</v>
      </c>
      <c r="AI105" s="228">
        <f>IFERROR(VLOOKUP(AH105,IPC!$E$2:$F$1745,2,0),IPC!$H$1)</f>
        <v>196.40440950939998</v>
      </c>
      <c r="AJ105" s="227">
        <f>VLOOKUP(N105,T!$AD$1:$AE$50,2,0)</f>
        <v>1</v>
      </c>
      <c r="AK105" s="227">
        <f t="shared" si="43"/>
        <v>0</v>
      </c>
      <c r="AL105" s="229" t="s">
        <v>2191</v>
      </c>
      <c r="AM105" s="229">
        <v>785981</v>
      </c>
    </row>
    <row r="106" spans="1:39" ht="15.75" hidden="1" x14ac:dyDescent="0.25">
      <c r="A106" s="207" t="s">
        <v>2297</v>
      </c>
      <c r="B106" s="208">
        <v>0</v>
      </c>
      <c r="C106" s="209">
        <v>1</v>
      </c>
      <c r="D106" s="209" t="s">
        <v>1583</v>
      </c>
      <c r="E106" s="210" t="s">
        <v>5</v>
      </c>
      <c r="F106" s="210" t="s">
        <v>5</v>
      </c>
      <c r="G106" s="210" t="s">
        <v>0</v>
      </c>
      <c r="H106" s="210" t="s">
        <v>5</v>
      </c>
      <c r="I106" s="211">
        <v>40526</v>
      </c>
      <c r="J106" s="212">
        <v>15</v>
      </c>
      <c r="K106" s="213" t="str">
        <f t="shared" si="30"/>
        <v>MEDIA</v>
      </c>
      <c r="L106" s="214">
        <f t="shared" si="31"/>
        <v>1.9452054794520548</v>
      </c>
      <c r="M106" s="215">
        <f t="shared" si="32"/>
        <v>0</v>
      </c>
      <c r="N106" s="210" t="s">
        <v>1555</v>
      </c>
      <c r="O106" s="216">
        <f t="shared" si="38"/>
        <v>0.1038</v>
      </c>
      <c r="P106" s="217" t="s">
        <v>1584</v>
      </c>
      <c r="Q106" s="218"/>
      <c r="R106" s="217"/>
      <c r="S106" s="219" t="str">
        <f t="shared" si="33"/>
        <v>Cuentas de orden</v>
      </c>
      <c r="T106" s="220">
        <f t="shared" si="39"/>
        <v>0</v>
      </c>
      <c r="U106" s="220">
        <f t="shared" si="40"/>
        <v>0</v>
      </c>
      <c r="V106" s="221">
        <f t="shared" si="41"/>
        <v>0</v>
      </c>
      <c r="W106" s="222" t="str">
        <f t="shared" si="34"/>
        <v>La erogación del proceso con esta acción o medio de control se deriva de una obligación previa</v>
      </c>
      <c r="X106" s="219">
        <f t="shared" si="44"/>
        <v>8</v>
      </c>
      <c r="Y106" s="219">
        <f t="shared" si="45"/>
        <v>8</v>
      </c>
      <c r="Z106" s="219">
        <f t="shared" si="46"/>
        <v>92</v>
      </c>
      <c r="AA106" s="219">
        <f t="shared" si="47"/>
        <v>8</v>
      </c>
      <c r="AB106" s="223">
        <f t="shared" si="48"/>
        <v>0.28999999999999998</v>
      </c>
      <c r="AC106" s="224">
        <f t="shared" si="35"/>
        <v>46001</v>
      </c>
      <c r="AD106" s="225" t="str">
        <f t="shared" si="42"/>
        <v>12-2023</v>
      </c>
      <c r="AE106" s="226">
        <f>IFERROR(VLOOKUP(AD106,IPC!$E$2:$F$1745,2,0),IPC!$H$1)</f>
        <v>196.40440950939998</v>
      </c>
      <c r="AF106" s="227" t="str">
        <f t="shared" si="36"/>
        <v>12-2010</v>
      </c>
      <c r="AG106" s="228">
        <f>IFERROR(VLOOKUP(AF106,IPC!$E$2:$F$1745,2,0),IPC!$H$1)</f>
        <v>105.24</v>
      </c>
      <c r="AH106" s="227" t="str">
        <f t="shared" si="49"/>
        <v>1-1900</v>
      </c>
      <c r="AI106" s="228">
        <f>IFERROR(VLOOKUP(AH106,IPC!$E$2:$F$1745,2,0),IPC!$H$1)</f>
        <v>196.40440950939998</v>
      </c>
      <c r="AJ106" s="227">
        <f>VLOOKUP(N106,T!$AD$1:$AE$50,2,0)</f>
        <v>1</v>
      </c>
      <c r="AK106" s="227">
        <f t="shared" si="43"/>
        <v>0</v>
      </c>
      <c r="AL106" s="229" t="s">
        <v>2191</v>
      </c>
      <c r="AM106" s="229">
        <v>786024</v>
      </c>
    </row>
    <row r="107" spans="1:39" ht="15.75" hidden="1" x14ac:dyDescent="0.25">
      <c r="A107" s="207" t="s">
        <v>2298</v>
      </c>
      <c r="B107" s="208">
        <v>0</v>
      </c>
      <c r="C107" s="209">
        <v>1</v>
      </c>
      <c r="D107" s="209" t="s">
        <v>1583</v>
      </c>
      <c r="E107" s="210" t="s">
        <v>1</v>
      </c>
      <c r="F107" s="210" t="s">
        <v>1</v>
      </c>
      <c r="G107" s="210" t="s">
        <v>0</v>
      </c>
      <c r="H107" s="210" t="s">
        <v>1</v>
      </c>
      <c r="I107" s="211">
        <v>40554</v>
      </c>
      <c r="J107" s="212">
        <v>14</v>
      </c>
      <c r="K107" s="213" t="str">
        <f t="shared" si="30"/>
        <v>MEDIA</v>
      </c>
      <c r="L107" s="214">
        <f t="shared" si="31"/>
        <v>1.021917808219178</v>
      </c>
      <c r="M107" s="215">
        <f t="shared" si="32"/>
        <v>0</v>
      </c>
      <c r="N107" s="210" t="s">
        <v>1555</v>
      </c>
      <c r="O107" s="216">
        <f t="shared" si="38"/>
        <v>0.1038</v>
      </c>
      <c r="P107" s="217" t="s">
        <v>1584</v>
      </c>
      <c r="Q107" s="218"/>
      <c r="R107" s="217"/>
      <c r="S107" s="219" t="str">
        <f t="shared" si="33"/>
        <v>Cuentas de orden</v>
      </c>
      <c r="T107" s="220">
        <f t="shared" si="39"/>
        <v>0</v>
      </c>
      <c r="U107" s="220">
        <f t="shared" si="40"/>
        <v>0</v>
      </c>
      <c r="V107" s="221">
        <f t="shared" si="41"/>
        <v>0</v>
      </c>
      <c r="W107" s="222" t="str">
        <f t="shared" si="34"/>
        <v>La erogación del proceso con esta acción o medio de control se deriva de una obligación previa</v>
      </c>
      <c r="X107" s="219">
        <f t="shared" si="44"/>
        <v>35</v>
      </c>
      <c r="Y107" s="219">
        <f t="shared" si="45"/>
        <v>35</v>
      </c>
      <c r="Z107" s="219">
        <f t="shared" si="46"/>
        <v>92</v>
      </c>
      <c r="AA107" s="219">
        <f t="shared" si="47"/>
        <v>35</v>
      </c>
      <c r="AB107" s="223">
        <f t="shared" si="48"/>
        <v>0.49249999999999999</v>
      </c>
      <c r="AC107" s="224">
        <f t="shared" si="35"/>
        <v>45664</v>
      </c>
      <c r="AD107" s="225" t="str">
        <f t="shared" si="42"/>
        <v>12-2023</v>
      </c>
      <c r="AE107" s="226">
        <f>IFERROR(VLOOKUP(AD107,IPC!$E$2:$F$1745,2,0),IPC!$H$1)</f>
        <v>196.40440950939998</v>
      </c>
      <c r="AF107" s="227" t="str">
        <f t="shared" si="36"/>
        <v>1-2011</v>
      </c>
      <c r="AG107" s="228">
        <f>IFERROR(VLOOKUP(AF107,IPC!$E$2:$F$1745,2,0),IPC!$H$1)</f>
        <v>106.19</v>
      </c>
      <c r="AH107" s="227" t="str">
        <f t="shared" si="49"/>
        <v>1-1900</v>
      </c>
      <c r="AI107" s="228">
        <f>IFERROR(VLOOKUP(AH107,IPC!$E$2:$F$1745,2,0),IPC!$H$1)</f>
        <v>196.40440950939998</v>
      </c>
      <c r="AJ107" s="227">
        <f>VLOOKUP(N107,T!$AD$1:$AE$50,2,0)</f>
        <v>1</v>
      </c>
      <c r="AK107" s="227">
        <f t="shared" si="43"/>
        <v>0</v>
      </c>
      <c r="AL107" s="229" t="s">
        <v>2191</v>
      </c>
      <c r="AM107" s="229">
        <v>786031</v>
      </c>
    </row>
    <row r="108" spans="1:39" ht="15.75" hidden="1" x14ac:dyDescent="0.25">
      <c r="A108" s="207" t="s">
        <v>2299</v>
      </c>
      <c r="B108" s="208">
        <v>0</v>
      </c>
      <c r="C108" s="209">
        <v>1</v>
      </c>
      <c r="D108" s="209" t="s">
        <v>1583</v>
      </c>
      <c r="E108" s="210" t="s">
        <v>5</v>
      </c>
      <c r="F108" s="210" t="s">
        <v>5</v>
      </c>
      <c r="G108" s="210" t="s">
        <v>0</v>
      </c>
      <c r="H108" s="210" t="s">
        <v>5</v>
      </c>
      <c r="I108" s="211">
        <v>40571</v>
      </c>
      <c r="J108" s="212">
        <v>14</v>
      </c>
      <c r="K108" s="213" t="str">
        <f t="shared" si="30"/>
        <v>MEDIA</v>
      </c>
      <c r="L108" s="214">
        <f t="shared" si="31"/>
        <v>1.0684931506849316</v>
      </c>
      <c r="M108" s="215">
        <f t="shared" si="32"/>
        <v>0</v>
      </c>
      <c r="N108" s="210" t="s">
        <v>1555</v>
      </c>
      <c r="O108" s="216">
        <f t="shared" si="38"/>
        <v>0.1038</v>
      </c>
      <c r="P108" s="217" t="s">
        <v>1584</v>
      </c>
      <c r="Q108" s="218"/>
      <c r="R108" s="217"/>
      <c r="S108" s="219" t="str">
        <f t="shared" si="33"/>
        <v>Cuentas de orden</v>
      </c>
      <c r="T108" s="220">
        <f t="shared" si="39"/>
        <v>0</v>
      </c>
      <c r="U108" s="220">
        <f t="shared" si="40"/>
        <v>0</v>
      </c>
      <c r="V108" s="221">
        <f t="shared" si="41"/>
        <v>0</v>
      </c>
      <c r="W108" s="222" t="str">
        <f t="shared" si="34"/>
        <v>La erogación del proceso con esta acción o medio de control se deriva de una obligación previa</v>
      </c>
      <c r="X108" s="219">
        <f t="shared" si="44"/>
        <v>8</v>
      </c>
      <c r="Y108" s="219">
        <f t="shared" si="45"/>
        <v>8</v>
      </c>
      <c r="Z108" s="219">
        <f t="shared" si="46"/>
        <v>92</v>
      </c>
      <c r="AA108" s="219">
        <f t="shared" si="47"/>
        <v>8</v>
      </c>
      <c r="AB108" s="223">
        <f t="shared" si="48"/>
        <v>0.28999999999999998</v>
      </c>
      <c r="AC108" s="224">
        <f t="shared" si="35"/>
        <v>45681</v>
      </c>
      <c r="AD108" s="225" t="str">
        <f t="shared" si="42"/>
        <v>12-2023</v>
      </c>
      <c r="AE108" s="226">
        <f>IFERROR(VLOOKUP(AD108,IPC!$E$2:$F$1745,2,0),IPC!$H$1)</f>
        <v>196.40440950939998</v>
      </c>
      <c r="AF108" s="227" t="str">
        <f t="shared" si="36"/>
        <v>1-2011</v>
      </c>
      <c r="AG108" s="228">
        <f>IFERROR(VLOOKUP(AF108,IPC!$E$2:$F$1745,2,0),IPC!$H$1)</f>
        <v>106.19</v>
      </c>
      <c r="AH108" s="227" t="str">
        <f t="shared" si="49"/>
        <v>1-1900</v>
      </c>
      <c r="AI108" s="228">
        <f>IFERROR(VLOOKUP(AH108,IPC!$E$2:$F$1745,2,0),IPC!$H$1)</f>
        <v>196.40440950939998</v>
      </c>
      <c r="AJ108" s="227">
        <f>VLOOKUP(N108,T!$AD$1:$AE$50,2,0)</f>
        <v>1</v>
      </c>
      <c r="AK108" s="227">
        <f t="shared" si="43"/>
        <v>0</v>
      </c>
      <c r="AL108" s="229" t="s">
        <v>2191</v>
      </c>
      <c r="AM108" s="229">
        <v>786044</v>
      </c>
    </row>
    <row r="109" spans="1:39" ht="15.75" hidden="1" x14ac:dyDescent="0.25">
      <c r="A109" s="207" t="s">
        <v>2300</v>
      </c>
      <c r="B109" s="208">
        <v>0</v>
      </c>
      <c r="C109" s="209">
        <v>1</v>
      </c>
      <c r="D109" s="209" t="s">
        <v>1583</v>
      </c>
      <c r="E109" s="210" t="s">
        <v>5</v>
      </c>
      <c r="F109" s="210" t="s">
        <v>5</v>
      </c>
      <c r="G109" s="210" t="s">
        <v>0</v>
      </c>
      <c r="H109" s="210" t="s">
        <v>5</v>
      </c>
      <c r="I109" s="211">
        <v>40560</v>
      </c>
      <c r="J109" s="212">
        <v>14</v>
      </c>
      <c r="K109" s="213" t="str">
        <f t="shared" si="30"/>
        <v>MEDIA</v>
      </c>
      <c r="L109" s="214">
        <f t="shared" si="31"/>
        <v>1.0383561643835617</v>
      </c>
      <c r="M109" s="215">
        <f t="shared" si="32"/>
        <v>0</v>
      </c>
      <c r="N109" s="210" t="s">
        <v>1555</v>
      </c>
      <c r="O109" s="216">
        <f t="shared" si="38"/>
        <v>0.1038</v>
      </c>
      <c r="P109" s="217" t="s">
        <v>1584</v>
      </c>
      <c r="Q109" s="218"/>
      <c r="R109" s="217"/>
      <c r="S109" s="219" t="str">
        <f t="shared" si="33"/>
        <v>Cuentas de orden</v>
      </c>
      <c r="T109" s="220">
        <f t="shared" si="39"/>
        <v>0</v>
      </c>
      <c r="U109" s="220">
        <f t="shared" si="40"/>
        <v>0</v>
      </c>
      <c r="V109" s="221">
        <f t="shared" si="41"/>
        <v>0</v>
      </c>
      <c r="W109" s="222" t="str">
        <f t="shared" si="34"/>
        <v>La erogación del proceso con esta acción o medio de control se deriva de una obligación previa</v>
      </c>
      <c r="X109" s="219">
        <f t="shared" si="44"/>
        <v>8</v>
      </c>
      <c r="Y109" s="219">
        <f t="shared" si="45"/>
        <v>8</v>
      </c>
      <c r="Z109" s="219">
        <f t="shared" si="46"/>
        <v>92</v>
      </c>
      <c r="AA109" s="219">
        <f t="shared" si="47"/>
        <v>8</v>
      </c>
      <c r="AB109" s="223">
        <f t="shared" si="48"/>
        <v>0.28999999999999998</v>
      </c>
      <c r="AC109" s="224">
        <f t="shared" si="35"/>
        <v>45670</v>
      </c>
      <c r="AD109" s="225" t="str">
        <f t="shared" si="42"/>
        <v>12-2023</v>
      </c>
      <c r="AE109" s="226">
        <f>IFERROR(VLOOKUP(AD109,IPC!$E$2:$F$1745,2,0),IPC!$H$1)</f>
        <v>196.40440950939998</v>
      </c>
      <c r="AF109" s="227" t="str">
        <f t="shared" si="36"/>
        <v>1-2011</v>
      </c>
      <c r="AG109" s="228">
        <f>IFERROR(VLOOKUP(AF109,IPC!$E$2:$F$1745,2,0),IPC!$H$1)</f>
        <v>106.19</v>
      </c>
      <c r="AH109" s="227" t="str">
        <f t="shared" si="49"/>
        <v>1-1900</v>
      </c>
      <c r="AI109" s="228">
        <f>IFERROR(VLOOKUP(AH109,IPC!$E$2:$F$1745,2,0),IPC!$H$1)</f>
        <v>196.40440950939998</v>
      </c>
      <c r="AJ109" s="227">
        <f>VLOOKUP(N109,T!$AD$1:$AE$50,2,0)</f>
        <v>1</v>
      </c>
      <c r="AK109" s="227">
        <f t="shared" si="43"/>
        <v>0</v>
      </c>
      <c r="AL109" s="229" t="s">
        <v>2191</v>
      </c>
      <c r="AM109" s="229">
        <v>786063</v>
      </c>
    </row>
    <row r="110" spans="1:39" ht="15.75" hidden="1" x14ac:dyDescent="0.25">
      <c r="A110" s="207" t="s">
        <v>2301</v>
      </c>
      <c r="B110" s="208">
        <v>0</v>
      </c>
      <c r="C110" s="209">
        <v>1</v>
      </c>
      <c r="D110" s="209" t="s">
        <v>1583</v>
      </c>
      <c r="E110" s="210" t="s">
        <v>5</v>
      </c>
      <c r="F110" s="210" t="s">
        <v>5</v>
      </c>
      <c r="G110" s="210" t="s">
        <v>0</v>
      </c>
      <c r="H110" s="210" t="s">
        <v>1</v>
      </c>
      <c r="I110" s="211">
        <v>40595</v>
      </c>
      <c r="J110" s="212">
        <v>14</v>
      </c>
      <c r="K110" s="213" t="str">
        <f t="shared" si="30"/>
        <v>MEDIA</v>
      </c>
      <c r="L110" s="214">
        <f t="shared" si="31"/>
        <v>1.1342465753424658</v>
      </c>
      <c r="M110" s="215">
        <f t="shared" si="32"/>
        <v>0</v>
      </c>
      <c r="N110" s="210" t="s">
        <v>1555</v>
      </c>
      <c r="O110" s="216">
        <f t="shared" si="38"/>
        <v>0.1038</v>
      </c>
      <c r="P110" s="217" t="s">
        <v>1584</v>
      </c>
      <c r="Q110" s="218"/>
      <c r="R110" s="217"/>
      <c r="S110" s="219" t="str">
        <f t="shared" si="33"/>
        <v>Cuentas de orden</v>
      </c>
      <c r="T110" s="220">
        <f t="shared" si="39"/>
        <v>0</v>
      </c>
      <c r="U110" s="220">
        <f t="shared" si="40"/>
        <v>0</v>
      </c>
      <c r="V110" s="221">
        <f t="shared" si="41"/>
        <v>0</v>
      </c>
      <c r="W110" s="222" t="str">
        <f t="shared" si="34"/>
        <v>La erogación del proceso con esta acción o medio de control se deriva de una obligación previa</v>
      </c>
      <c r="X110" s="219">
        <f t="shared" si="44"/>
        <v>8</v>
      </c>
      <c r="Y110" s="219">
        <f t="shared" si="45"/>
        <v>8</v>
      </c>
      <c r="Z110" s="219">
        <f t="shared" si="46"/>
        <v>92</v>
      </c>
      <c r="AA110" s="219">
        <f t="shared" si="47"/>
        <v>35</v>
      </c>
      <c r="AB110" s="223">
        <f t="shared" si="48"/>
        <v>0.35749999999999998</v>
      </c>
      <c r="AC110" s="224">
        <f t="shared" si="35"/>
        <v>45705</v>
      </c>
      <c r="AD110" s="225" t="str">
        <f t="shared" si="42"/>
        <v>12-2023</v>
      </c>
      <c r="AE110" s="226">
        <f>IFERROR(VLOOKUP(AD110,IPC!$E$2:$F$1745,2,0),IPC!$H$1)</f>
        <v>196.40440950939998</v>
      </c>
      <c r="AF110" s="227" t="str">
        <f t="shared" si="36"/>
        <v>2-2011</v>
      </c>
      <c r="AG110" s="228">
        <f>IFERROR(VLOOKUP(AF110,IPC!$E$2:$F$1745,2,0),IPC!$H$1)</f>
        <v>106.83</v>
      </c>
      <c r="AH110" s="227" t="str">
        <f t="shared" si="49"/>
        <v>1-1900</v>
      </c>
      <c r="AI110" s="228">
        <f>IFERROR(VLOOKUP(AH110,IPC!$E$2:$F$1745,2,0),IPC!$H$1)</f>
        <v>196.40440950939998</v>
      </c>
      <c r="AJ110" s="227">
        <f>VLOOKUP(N110,T!$AD$1:$AE$50,2,0)</f>
        <v>1</v>
      </c>
      <c r="AK110" s="227">
        <f t="shared" si="43"/>
        <v>0</v>
      </c>
      <c r="AL110" s="229" t="s">
        <v>2191</v>
      </c>
      <c r="AM110" s="229">
        <v>786071</v>
      </c>
    </row>
    <row r="111" spans="1:39" ht="15.75" hidden="1" x14ac:dyDescent="0.25">
      <c r="A111" s="207" t="s">
        <v>2302</v>
      </c>
      <c r="B111" s="208">
        <v>0</v>
      </c>
      <c r="C111" s="209">
        <v>1</v>
      </c>
      <c r="D111" s="209" t="s">
        <v>1583</v>
      </c>
      <c r="E111" s="210" t="s">
        <v>5</v>
      </c>
      <c r="F111" s="210" t="s">
        <v>5</v>
      </c>
      <c r="G111" s="210" t="s">
        <v>0</v>
      </c>
      <c r="H111" s="210" t="s">
        <v>5</v>
      </c>
      <c r="I111" s="211">
        <v>40560</v>
      </c>
      <c r="J111" s="212">
        <v>14</v>
      </c>
      <c r="K111" s="213" t="str">
        <f t="shared" si="30"/>
        <v>MEDIA</v>
      </c>
      <c r="L111" s="214">
        <f t="shared" si="31"/>
        <v>1.0383561643835617</v>
      </c>
      <c r="M111" s="215">
        <f t="shared" si="32"/>
        <v>0</v>
      </c>
      <c r="N111" s="210" t="s">
        <v>1555</v>
      </c>
      <c r="O111" s="216">
        <f t="shared" si="38"/>
        <v>0.1038</v>
      </c>
      <c r="P111" s="217" t="s">
        <v>1584</v>
      </c>
      <c r="Q111" s="218"/>
      <c r="R111" s="217"/>
      <c r="S111" s="219" t="str">
        <f t="shared" si="33"/>
        <v>Cuentas de orden</v>
      </c>
      <c r="T111" s="220">
        <f t="shared" si="39"/>
        <v>0</v>
      </c>
      <c r="U111" s="220">
        <f t="shared" si="40"/>
        <v>0</v>
      </c>
      <c r="V111" s="221">
        <f t="shared" si="41"/>
        <v>0</v>
      </c>
      <c r="W111" s="222" t="str">
        <f t="shared" si="34"/>
        <v>La erogación del proceso con esta acción o medio de control se deriva de una obligación previa</v>
      </c>
      <c r="X111" s="219">
        <f t="shared" si="44"/>
        <v>8</v>
      </c>
      <c r="Y111" s="219">
        <f t="shared" si="45"/>
        <v>8</v>
      </c>
      <c r="Z111" s="219">
        <f t="shared" si="46"/>
        <v>92</v>
      </c>
      <c r="AA111" s="219">
        <f t="shared" si="47"/>
        <v>8</v>
      </c>
      <c r="AB111" s="223">
        <f t="shared" si="48"/>
        <v>0.28999999999999998</v>
      </c>
      <c r="AC111" s="224">
        <f t="shared" si="35"/>
        <v>45670</v>
      </c>
      <c r="AD111" s="225" t="str">
        <f t="shared" si="42"/>
        <v>12-2023</v>
      </c>
      <c r="AE111" s="226">
        <f>IFERROR(VLOOKUP(AD111,IPC!$E$2:$F$1745,2,0),IPC!$H$1)</f>
        <v>196.40440950939998</v>
      </c>
      <c r="AF111" s="227" t="str">
        <f t="shared" si="36"/>
        <v>1-2011</v>
      </c>
      <c r="AG111" s="228">
        <f>IFERROR(VLOOKUP(AF111,IPC!$E$2:$F$1745,2,0),IPC!$H$1)</f>
        <v>106.19</v>
      </c>
      <c r="AH111" s="227" t="str">
        <f t="shared" si="49"/>
        <v>1-1900</v>
      </c>
      <c r="AI111" s="228">
        <f>IFERROR(VLOOKUP(AH111,IPC!$E$2:$F$1745,2,0),IPC!$H$1)</f>
        <v>196.40440950939998</v>
      </c>
      <c r="AJ111" s="227">
        <f>VLOOKUP(N111,T!$AD$1:$AE$50,2,0)</f>
        <v>1</v>
      </c>
      <c r="AK111" s="227">
        <f t="shared" si="43"/>
        <v>0</v>
      </c>
      <c r="AL111" s="229" t="s">
        <v>2191</v>
      </c>
      <c r="AM111" s="229">
        <v>786245</v>
      </c>
    </row>
    <row r="112" spans="1:39" ht="15.75" hidden="1" x14ac:dyDescent="0.25">
      <c r="A112" s="207" t="s">
        <v>2303</v>
      </c>
      <c r="B112" s="208">
        <v>0</v>
      </c>
      <c r="C112" s="209">
        <v>1</v>
      </c>
      <c r="D112" s="209" t="s">
        <v>1583</v>
      </c>
      <c r="E112" s="210" t="s">
        <v>5</v>
      </c>
      <c r="F112" s="210" t="s">
        <v>5</v>
      </c>
      <c r="G112" s="210" t="s">
        <v>0</v>
      </c>
      <c r="H112" s="210" t="s">
        <v>1</v>
      </c>
      <c r="I112" s="211">
        <v>40491</v>
      </c>
      <c r="J112" s="212">
        <v>15</v>
      </c>
      <c r="K112" s="213" t="str">
        <f t="shared" si="30"/>
        <v>MEDIA</v>
      </c>
      <c r="L112" s="214">
        <f t="shared" si="31"/>
        <v>1.8493150684931507</v>
      </c>
      <c r="M112" s="215">
        <f t="shared" si="32"/>
        <v>0</v>
      </c>
      <c r="N112" s="210" t="s">
        <v>1555</v>
      </c>
      <c r="O112" s="216">
        <f t="shared" si="38"/>
        <v>0.1038</v>
      </c>
      <c r="P112" s="217" t="s">
        <v>1584</v>
      </c>
      <c r="Q112" s="218"/>
      <c r="R112" s="217"/>
      <c r="S112" s="219" t="str">
        <f t="shared" si="33"/>
        <v>Cuentas de orden</v>
      </c>
      <c r="T112" s="220">
        <f t="shared" si="39"/>
        <v>0</v>
      </c>
      <c r="U112" s="220">
        <f t="shared" si="40"/>
        <v>0</v>
      </c>
      <c r="V112" s="221">
        <f t="shared" si="41"/>
        <v>0</v>
      </c>
      <c r="W112" s="222" t="str">
        <f t="shared" si="34"/>
        <v>La erogación del proceso con esta acción o medio de control se deriva de una obligación previa</v>
      </c>
      <c r="X112" s="219">
        <f t="shared" si="44"/>
        <v>8</v>
      </c>
      <c r="Y112" s="219">
        <f t="shared" si="45"/>
        <v>8</v>
      </c>
      <c r="Z112" s="219">
        <f t="shared" si="46"/>
        <v>92</v>
      </c>
      <c r="AA112" s="219">
        <f t="shared" si="47"/>
        <v>35</v>
      </c>
      <c r="AB112" s="223">
        <f t="shared" si="48"/>
        <v>0.35749999999999998</v>
      </c>
      <c r="AC112" s="224">
        <f t="shared" si="35"/>
        <v>45966</v>
      </c>
      <c r="AD112" s="225" t="str">
        <f t="shared" si="42"/>
        <v>12-2023</v>
      </c>
      <c r="AE112" s="226">
        <f>IFERROR(VLOOKUP(AD112,IPC!$E$2:$F$1745,2,0),IPC!$H$1)</f>
        <v>196.40440950939998</v>
      </c>
      <c r="AF112" s="227" t="str">
        <f t="shared" si="36"/>
        <v>11-2010</v>
      </c>
      <c r="AG112" s="228">
        <f>IFERROR(VLOOKUP(AF112,IPC!$E$2:$F$1745,2,0),IPC!$H$1)</f>
        <v>104.56</v>
      </c>
      <c r="AH112" s="227" t="str">
        <f t="shared" si="49"/>
        <v>1-1900</v>
      </c>
      <c r="AI112" s="228">
        <f>IFERROR(VLOOKUP(AH112,IPC!$E$2:$F$1745,2,0),IPC!$H$1)</f>
        <v>196.40440950939998</v>
      </c>
      <c r="AJ112" s="227">
        <f>VLOOKUP(N112,T!$AD$1:$AE$50,2,0)</f>
        <v>1</v>
      </c>
      <c r="AK112" s="227">
        <f t="shared" si="43"/>
        <v>0</v>
      </c>
      <c r="AL112" s="229" t="s">
        <v>2191</v>
      </c>
      <c r="AM112" s="229">
        <v>786262</v>
      </c>
    </row>
    <row r="113" spans="1:39" ht="15.75" hidden="1" x14ac:dyDescent="0.25">
      <c r="A113" s="207" t="s">
        <v>2304</v>
      </c>
      <c r="B113" s="208">
        <v>0</v>
      </c>
      <c r="C113" s="209">
        <v>1</v>
      </c>
      <c r="D113" s="209" t="s">
        <v>1583</v>
      </c>
      <c r="E113" s="210" t="s">
        <v>5</v>
      </c>
      <c r="F113" s="210" t="s">
        <v>5</v>
      </c>
      <c r="G113" s="210" t="s">
        <v>0</v>
      </c>
      <c r="H113" s="210" t="s">
        <v>1</v>
      </c>
      <c r="I113" s="211">
        <v>40526</v>
      </c>
      <c r="J113" s="212">
        <v>15</v>
      </c>
      <c r="K113" s="213" t="str">
        <f t="shared" si="30"/>
        <v>MEDIA</v>
      </c>
      <c r="L113" s="214">
        <f t="shared" si="31"/>
        <v>1.9452054794520548</v>
      </c>
      <c r="M113" s="215">
        <f t="shared" si="32"/>
        <v>0</v>
      </c>
      <c r="N113" s="210" t="s">
        <v>1555</v>
      </c>
      <c r="O113" s="216">
        <f t="shared" si="38"/>
        <v>0.1038</v>
      </c>
      <c r="P113" s="217" t="s">
        <v>1584</v>
      </c>
      <c r="Q113" s="218"/>
      <c r="R113" s="217"/>
      <c r="S113" s="219" t="str">
        <f t="shared" si="33"/>
        <v>Cuentas de orden</v>
      </c>
      <c r="T113" s="220">
        <f t="shared" si="39"/>
        <v>0</v>
      </c>
      <c r="U113" s="220">
        <f t="shared" si="40"/>
        <v>0</v>
      </c>
      <c r="V113" s="221">
        <f t="shared" si="41"/>
        <v>0</v>
      </c>
      <c r="W113" s="222" t="str">
        <f t="shared" si="34"/>
        <v>La erogación del proceso con esta acción o medio de control se deriva de una obligación previa</v>
      </c>
      <c r="X113" s="219">
        <f t="shared" si="44"/>
        <v>8</v>
      </c>
      <c r="Y113" s="219">
        <f t="shared" si="45"/>
        <v>8</v>
      </c>
      <c r="Z113" s="219">
        <f t="shared" si="46"/>
        <v>92</v>
      </c>
      <c r="AA113" s="219">
        <f t="shared" si="47"/>
        <v>35</v>
      </c>
      <c r="AB113" s="223">
        <f t="shared" si="48"/>
        <v>0.35749999999999998</v>
      </c>
      <c r="AC113" s="224">
        <f t="shared" si="35"/>
        <v>46001</v>
      </c>
      <c r="AD113" s="225" t="str">
        <f t="shared" si="42"/>
        <v>12-2023</v>
      </c>
      <c r="AE113" s="226">
        <f>IFERROR(VLOOKUP(AD113,IPC!$E$2:$F$1745,2,0),IPC!$H$1)</f>
        <v>196.40440950939998</v>
      </c>
      <c r="AF113" s="227" t="str">
        <f t="shared" si="36"/>
        <v>12-2010</v>
      </c>
      <c r="AG113" s="228">
        <f>IFERROR(VLOOKUP(AF113,IPC!$E$2:$F$1745,2,0),IPC!$H$1)</f>
        <v>105.24</v>
      </c>
      <c r="AH113" s="227" t="str">
        <f t="shared" si="49"/>
        <v>1-1900</v>
      </c>
      <c r="AI113" s="228">
        <f>IFERROR(VLOOKUP(AH113,IPC!$E$2:$F$1745,2,0),IPC!$H$1)</f>
        <v>196.40440950939998</v>
      </c>
      <c r="AJ113" s="227">
        <f>VLOOKUP(N113,T!$AD$1:$AE$50,2,0)</f>
        <v>1</v>
      </c>
      <c r="AK113" s="227">
        <f t="shared" si="43"/>
        <v>0</v>
      </c>
      <c r="AL113" s="229" t="s">
        <v>2191</v>
      </c>
      <c r="AM113" s="229">
        <v>786286</v>
      </c>
    </row>
    <row r="114" spans="1:39" ht="15.75" hidden="1" x14ac:dyDescent="0.25">
      <c r="A114" s="207" t="s">
        <v>2305</v>
      </c>
      <c r="B114" s="208">
        <v>0</v>
      </c>
      <c r="C114" s="209">
        <v>1</v>
      </c>
      <c r="D114" s="209" t="s">
        <v>1583</v>
      </c>
      <c r="E114" s="210" t="s">
        <v>5</v>
      </c>
      <c r="F114" s="210" t="s">
        <v>5</v>
      </c>
      <c r="G114" s="210" t="s">
        <v>0</v>
      </c>
      <c r="H114" s="210" t="s">
        <v>1</v>
      </c>
      <c r="I114" s="211">
        <v>40528</v>
      </c>
      <c r="J114" s="212">
        <v>15</v>
      </c>
      <c r="K114" s="213" t="str">
        <f t="shared" si="30"/>
        <v>MEDIA</v>
      </c>
      <c r="L114" s="214">
        <f t="shared" si="31"/>
        <v>1.9506849315068493</v>
      </c>
      <c r="M114" s="215">
        <f t="shared" si="32"/>
        <v>0</v>
      </c>
      <c r="N114" s="210" t="s">
        <v>1555</v>
      </c>
      <c r="O114" s="216">
        <f t="shared" si="38"/>
        <v>0.1038</v>
      </c>
      <c r="P114" s="217" t="s">
        <v>1584</v>
      </c>
      <c r="Q114" s="218"/>
      <c r="R114" s="217"/>
      <c r="S114" s="219" t="str">
        <f t="shared" si="33"/>
        <v>Cuentas de orden</v>
      </c>
      <c r="T114" s="220">
        <f t="shared" si="39"/>
        <v>0</v>
      </c>
      <c r="U114" s="220">
        <f t="shared" si="40"/>
        <v>0</v>
      </c>
      <c r="V114" s="221">
        <f t="shared" si="41"/>
        <v>0</v>
      </c>
      <c r="W114" s="222" t="str">
        <f t="shared" si="34"/>
        <v>La erogación del proceso con esta acción o medio de control se deriva de una obligación previa</v>
      </c>
      <c r="X114" s="219">
        <f t="shared" si="44"/>
        <v>8</v>
      </c>
      <c r="Y114" s="219">
        <f t="shared" si="45"/>
        <v>8</v>
      </c>
      <c r="Z114" s="219">
        <f t="shared" si="46"/>
        <v>92</v>
      </c>
      <c r="AA114" s="219">
        <f t="shared" si="47"/>
        <v>35</v>
      </c>
      <c r="AB114" s="223">
        <f t="shared" si="48"/>
        <v>0.35749999999999998</v>
      </c>
      <c r="AC114" s="224">
        <f t="shared" si="35"/>
        <v>46003</v>
      </c>
      <c r="AD114" s="225" t="str">
        <f t="shared" si="42"/>
        <v>12-2023</v>
      </c>
      <c r="AE114" s="226">
        <f>IFERROR(VLOOKUP(AD114,IPC!$E$2:$F$1745,2,0),IPC!$H$1)</f>
        <v>196.40440950939998</v>
      </c>
      <c r="AF114" s="227" t="str">
        <f t="shared" si="36"/>
        <v>12-2010</v>
      </c>
      <c r="AG114" s="228">
        <f>IFERROR(VLOOKUP(AF114,IPC!$E$2:$F$1745,2,0),IPC!$H$1)</f>
        <v>105.24</v>
      </c>
      <c r="AH114" s="227" t="str">
        <f t="shared" si="49"/>
        <v>1-1900</v>
      </c>
      <c r="AI114" s="228">
        <f>IFERROR(VLOOKUP(AH114,IPC!$E$2:$F$1745,2,0),IPC!$H$1)</f>
        <v>196.40440950939998</v>
      </c>
      <c r="AJ114" s="227">
        <f>VLOOKUP(N114,T!$AD$1:$AE$50,2,0)</f>
        <v>1</v>
      </c>
      <c r="AK114" s="227">
        <f t="shared" si="43"/>
        <v>0</v>
      </c>
      <c r="AL114" s="229" t="s">
        <v>2191</v>
      </c>
      <c r="AM114" s="229">
        <v>786299</v>
      </c>
    </row>
    <row r="115" spans="1:39" ht="15.75" hidden="1" x14ac:dyDescent="0.25">
      <c r="A115" s="207" t="s">
        <v>2306</v>
      </c>
      <c r="B115" s="208">
        <v>0</v>
      </c>
      <c r="C115" s="209">
        <v>1</v>
      </c>
      <c r="D115" s="209" t="s">
        <v>1583</v>
      </c>
      <c r="E115" s="210" t="s">
        <v>5</v>
      </c>
      <c r="F115" s="210" t="s">
        <v>5</v>
      </c>
      <c r="G115" s="210" t="s">
        <v>0</v>
      </c>
      <c r="H115" s="210" t="s">
        <v>1</v>
      </c>
      <c r="I115" s="211">
        <v>40557</v>
      </c>
      <c r="J115" s="212">
        <v>14</v>
      </c>
      <c r="K115" s="213" t="str">
        <f t="shared" si="30"/>
        <v>MEDIA</v>
      </c>
      <c r="L115" s="214">
        <f t="shared" si="31"/>
        <v>1.0301369863013699</v>
      </c>
      <c r="M115" s="215">
        <f t="shared" si="32"/>
        <v>0</v>
      </c>
      <c r="N115" s="210" t="s">
        <v>1555</v>
      </c>
      <c r="O115" s="216">
        <f t="shared" si="38"/>
        <v>0.1038</v>
      </c>
      <c r="P115" s="217" t="s">
        <v>1584</v>
      </c>
      <c r="Q115" s="218"/>
      <c r="R115" s="217"/>
      <c r="S115" s="219" t="str">
        <f t="shared" si="33"/>
        <v>Cuentas de orden</v>
      </c>
      <c r="T115" s="220">
        <f t="shared" si="39"/>
        <v>0</v>
      </c>
      <c r="U115" s="220">
        <f t="shared" si="40"/>
        <v>0</v>
      </c>
      <c r="V115" s="221">
        <f t="shared" si="41"/>
        <v>0</v>
      </c>
      <c r="W115" s="222" t="str">
        <f t="shared" si="34"/>
        <v>La erogación del proceso con esta acción o medio de control se deriva de una obligación previa</v>
      </c>
      <c r="X115" s="219">
        <f t="shared" si="44"/>
        <v>8</v>
      </c>
      <c r="Y115" s="219">
        <f t="shared" si="45"/>
        <v>8</v>
      </c>
      <c r="Z115" s="219">
        <f t="shared" si="46"/>
        <v>92</v>
      </c>
      <c r="AA115" s="219">
        <f t="shared" si="47"/>
        <v>35</v>
      </c>
      <c r="AB115" s="223">
        <f t="shared" si="48"/>
        <v>0.35749999999999998</v>
      </c>
      <c r="AC115" s="224">
        <f t="shared" si="35"/>
        <v>45667</v>
      </c>
      <c r="AD115" s="225" t="str">
        <f t="shared" si="42"/>
        <v>12-2023</v>
      </c>
      <c r="AE115" s="226">
        <f>IFERROR(VLOOKUP(AD115,IPC!$E$2:$F$1745,2,0),IPC!$H$1)</f>
        <v>196.40440950939998</v>
      </c>
      <c r="AF115" s="227" t="str">
        <f t="shared" si="36"/>
        <v>1-2011</v>
      </c>
      <c r="AG115" s="228">
        <f>IFERROR(VLOOKUP(AF115,IPC!$E$2:$F$1745,2,0),IPC!$H$1)</f>
        <v>106.19</v>
      </c>
      <c r="AH115" s="227" t="str">
        <f t="shared" si="49"/>
        <v>1-1900</v>
      </c>
      <c r="AI115" s="228">
        <f>IFERROR(VLOOKUP(AH115,IPC!$E$2:$F$1745,2,0),IPC!$H$1)</f>
        <v>196.40440950939998</v>
      </c>
      <c r="AJ115" s="227">
        <f>VLOOKUP(N115,T!$AD$1:$AE$50,2,0)</f>
        <v>1</v>
      </c>
      <c r="AK115" s="227">
        <f t="shared" si="43"/>
        <v>0</v>
      </c>
      <c r="AL115" s="229" t="s">
        <v>2191</v>
      </c>
      <c r="AM115" s="229">
        <v>786310</v>
      </c>
    </row>
    <row r="116" spans="1:39" ht="15.75" hidden="1" x14ac:dyDescent="0.25">
      <c r="A116" s="207" t="s">
        <v>2307</v>
      </c>
      <c r="B116" s="208">
        <v>0</v>
      </c>
      <c r="C116" s="209">
        <v>1</v>
      </c>
      <c r="D116" s="209" t="s">
        <v>1583</v>
      </c>
      <c r="E116" s="210" t="s">
        <v>5</v>
      </c>
      <c r="F116" s="210" t="s">
        <v>5</v>
      </c>
      <c r="G116" s="210" t="s">
        <v>0</v>
      </c>
      <c r="H116" s="210" t="s">
        <v>5</v>
      </c>
      <c r="I116" s="211">
        <v>40570</v>
      </c>
      <c r="J116" s="212">
        <v>14</v>
      </c>
      <c r="K116" s="213" t="str">
        <f t="shared" si="30"/>
        <v>MEDIA</v>
      </c>
      <c r="L116" s="214">
        <f t="shared" si="31"/>
        <v>1.0657534246575342</v>
      </c>
      <c r="M116" s="215">
        <f t="shared" si="32"/>
        <v>0</v>
      </c>
      <c r="N116" s="210" t="s">
        <v>1555</v>
      </c>
      <c r="O116" s="216">
        <f t="shared" si="38"/>
        <v>0.1038</v>
      </c>
      <c r="P116" s="217" t="s">
        <v>1584</v>
      </c>
      <c r="Q116" s="218"/>
      <c r="R116" s="217"/>
      <c r="S116" s="219" t="str">
        <f t="shared" si="33"/>
        <v>Cuentas de orden</v>
      </c>
      <c r="T116" s="220">
        <f t="shared" si="39"/>
        <v>0</v>
      </c>
      <c r="U116" s="220">
        <f t="shared" si="40"/>
        <v>0</v>
      </c>
      <c r="V116" s="221">
        <f t="shared" si="41"/>
        <v>0</v>
      </c>
      <c r="W116" s="222" t="str">
        <f t="shared" si="34"/>
        <v>La erogación del proceso con esta acción o medio de control se deriva de una obligación previa</v>
      </c>
      <c r="X116" s="219">
        <f t="shared" si="44"/>
        <v>8</v>
      </c>
      <c r="Y116" s="219">
        <f t="shared" si="45"/>
        <v>8</v>
      </c>
      <c r="Z116" s="219">
        <f t="shared" si="46"/>
        <v>92</v>
      </c>
      <c r="AA116" s="219">
        <f t="shared" si="47"/>
        <v>8</v>
      </c>
      <c r="AB116" s="223">
        <f t="shared" si="48"/>
        <v>0.28999999999999998</v>
      </c>
      <c r="AC116" s="224">
        <f t="shared" si="35"/>
        <v>45680</v>
      </c>
      <c r="AD116" s="225" t="str">
        <f t="shared" si="42"/>
        <v>12-2023</v>
      </c>
      <c r="AE116" s="226">
        <f>IFERROR(VLOOKUP(AD116,IPC!$E$2:$F$1745,2,0),IPC!$H$1)</f>
        <v>196.40440950939998</v>
      </c>
      <c r="AF116" s="227" t="str">
        <f t="shared" si="36"/>
        <v>1-2011</v>
      </c>
      <c r="AG116" s="228">
        <f>IFERROR(VLOOKUP(AF116,IPC!$E$2:$F$1745,2,0),IPC!$H$1)</f>
        <v>106.19</v>
      </c>
      <c r="AH116" s="227" t="str">
        <f t="shared" si="49"/>
        <v>1-1900</v>
      </c>
      <c r="AI116" s="228">
        <f>IFERROR(VLOOKUP(AH116,IPC!$E$2:$F$1745,2,0),IPC!$H$1)</f>
        <v>196.40440950939998</v>
      </c>
      <c r="AJ116" s="227">
        <f>VLOOKUP(N116,T!$AD$1:$AE$50,2,0)</f>
        <v>1</v>
      </c>
      <c r="AK116" s="227">
        <f t="shared" si="43"/>
        <v>0</v>
      </c>
      <c r="AL116" s="229" t="s">
        <v>2191</v>
      </c>
      <c r="AM116" s="229">
        <v>786318</v>
      </c>
    </row>
    <row r="117" spans="1:39" ht="15.75" hidden="1" x14ac:dyDescent="0.25">
      <c r="A117" s="207" t="s">
        <v>2308</v>
      </c>
      <c r="B117" s="208">
        <v>0</v>
      </c>
      <c r="C117" s="209">
        <v>1</v>
      </c>
      <c r="D117" s="209" t="s">
        <v>1583</v>
      </c>
      <c r="E117" s="210" t="s">
        <v>5</v>
      </c>
      <c r="F117" s="210" t="s">
        <v>5</v>
      </c>
      <c r="G117" s="210" t="s">
        <v>0</v>
      </c>
      <c r="H117" s="210" t="s">
        <v>1</v>
      </c>
      <c r="I117" s="211">
        <v>40525</v>
      </c>
      <c r="J117" s="212">
        <v>15</v>
      </c>
      <c r="K117" s="213" t="str">
        <f t="shared" si="30"/>
        <v>MEDIA</v>
      </c>
      <c r="L117" s="214">
        <f t="shared" si="31"/>
        <v>1.9424657534246574</v>
      </c>
      <c r="M117" s="215">
        <f t="shared" si="32"/>
        <v>0</v>
      </c>
      <c r="N117" s="210" t="s">
        <v>1555</v>
      </c>
      <c r="O117" s="216">
        <f t="shared" si="38"/>
        <v>0.1038</v>
      </c>
      <c r="P117" s="217" t="s">
        <v>1584</v>
      </c>
      <c r="Q117" s="218"/>
      <c r="R117" s="217"/>
      <c r="S117" s="219" t="str">
        <f t="shared" si="33"/>
        <v>Cuentas de orden</v>
      </c>
      <c r="T117" s="220">
        <f t="shared" si="39"/>
        <v>0</v>
      </c>
      <c r="U117" s="220">
        <f t="shared" si="40"/>
        <v>0</v>
      </c>
      <c r="V117" s="221">
        <f t="shared" si="41"/>
        <v>0</v>
      </c>
      <c r="W117" s="222" t="str">
        <f t="shared" si="34"/>
        <v>La erogación del proceso con esta acción o medio de control se deriva de una obligación previa</v>
      </c>
      <c r="X117" s="219">
        <f t="shared" si="44"/>
        <v>8</v>
      </c>
      <c r="Y117" s="219">
        <f t="shared" si="45"/>
        <v>8</v>
      </c>
      <c r="Z117" s="219">
        <f t="shared" si="46"/>
        <v>92</v>
      </c>
      <c r="AA117" s="219">
        <f t="shared" si="47"/>
        <v>35</v>
      </c>
      <c r="AB117" s="223">
        <f t="shared" si="48"/>
        <v>0.35749999999999998</v>
      </c>
      <c r="AC117" s="224">
        <f t="shared" si="35"/>
        <v>46000</v>
      </c>
      <c r="AD117" s="225" t="str">
        <f t="shared" si="42"/>
        <v>12-2023</v>
      </c>
      <c r="AE117" s="226">
        <f>IFERROR(VLOOKUP(AD117,IPC!$E$2:$F$1745,2,0),IPC!$H$1)</f>
        <v>196.40440950939998</v>
      </c>
      <c r="AF117" s="227" t="str">
        <f t="shared" si="36"/>
        <v>12-2010</v>
      </c>
      <c r="AG117" s="228">
        <f>IFERROR(VLOOKUP(AF117,IPC!$E$2:$F$1745,2,0),IPC!$H$1)</f>
        <v>105.24</v>
      </c>
      <c r="AH117" s="227" t="str">
        <f t="shared" si="49"/>
        <v>1-1900</v>
      </c>
      <c r="AI117" s="228">
        <f>IFERROR(VLOOKUP(AH117,IPC!$E$2:$F$1745,2,0),IPC!$H$1)</f>
        <v>196.40440950939998</v>
      </c>
      <c r="AJ117" s="227">
        <f>VLOOKUP(N117,T!$AD$1:$AE$50,2,0)</f>
        <v>1</v>
      </c>
      <c r="AK117" s="227">
        <f t="shared" si="43"/>
        <v>0</v>
      </c>
      <c r="AL117" s="229" t="s">
        <v>2191</v>
      </c>
      <c r="AM117" s="229">
        <v>786329</v>
      </c>
    </row>
    <row r="118" spans="1:39" ht="15.75" hidden="1" x14ac:dyDescent="0.25">
      <c r="A118" s="207" t="s">
        <v>2309</v>
      </c>
      <c r="B118" s="208">
        <v>0</v>
      </c>
      <c r="C118" s="209">
        <v>1</v>
      </c>
      <c r="D118" s="209" t="s">
        <v>1583</v>
      </c>
      <c r="E118" s="210" t="s">
        <v>5</v>
      </c>
      <c r="F118" s="210" t="s">
        <v>5</v>
      </c>
      <c r="G118" s="210" t="s">
        <v>0</v>
      </c>
      <c r="H118" s="210" t="s">
        <v>1</v>
      </c>
      <c r="I118" s="211">
        <v>42226</v>
      </c>
      <c r="J118" s="212">
        <v>10</v>
      </c>
      <c r="K118" s="213" t="str">
        <f t="shared" si="30"/>
        <v>MEDIA</v>
      </c>
      <c r="L118" s="214">
        <f t="shared" si="31"/>
        <v>1.6027397260273972</v>
      </c>
      <c r="M118" s="215">
        <f t="shared" si="32"/>
        <v>0</v>
      </c>
      <c r="N118" s="210" t="s">
        <v>1555</v>
      </c>
      <c r="O118" s="216">
        <f t="shared" si="38"/>
        <v>0.1038</v>
      </c>
      <c r="P118" s="217" t="s">
        <v>1584</v>
      </c>
      <c r="Q118" s="218"/>
      <c r="R118" s="217"/>
      <c r="S118" s="219" t="str">
        <f t="shared" si="33"/>
        <v>Cuentas de orden</v>
      </c>
      <c r="T118" s="220">
        <f t="shared" si="39"/>
        <v>0</v>
      </c>
      <c r="U118" s="220">
        <f t="shared" si="40"/>
        <v>0</v>
      </c>
      <c r="V118" s="221">
        <f t="shared" si="41"/>
        <v>0</v>
      </c>
      <c r="W118" s="222" t="str">
        <f t="shared" si="34"/>
        <v>La erogación del proceso con esta acción o medio de control se deriva de una obligación previa</v>
      </c>
      <c r="X118" s="219">
        <f t="shared" si="44"/>
        <v>8</v>
      </c>
      <c r="Y118" s="219">
        <f t="shared" si="45"/>
        <v>8</v>
      </c>
      <c r="Z118" s="219">
        <f t="shared" si="46"/>
        <v>92</v>
      </c>
      <c r="AA118" s="219">
        <f t="shared" si="47"/>
        <v>35</v>
      </c>
      <c r="AB118" s="223">
        <f t="shared" si="48"/>
        <v>0.35749999999999998</v>
      </c>
      <c r="AC118" s="224">
        <f t="shared" si="35"/>
        <v>45876</v>
      </c>
      <c r="AD118" s="225" t="str">
        <f t="shared" si="42"/>
        <v>12-2023</v>
      </c>
      <c r="AE118" s="226">
        <f>IFERROR(VLOOKUP(AD118,IPC!$E$2:$F$1745,2,0),IPC!$H$1)</f>
        <v>196.40440950939998</v>
      </c>
      <c r="AF118" s="227" t="str">
        <f t="shared" si="36"/>
        <v>8-2015</v>
      </c>
      <c r="AG118" s="228">
        <f>IFERROR(VLOOKUP(AF118,IPC!$E$2:$F$1745,2,0),IPC!$H$1)</f>
        <v>122.9</v>
      </c>
      <c r="AH118" s="227" t="str">
        <f t="shared" si="49"/>
        <v>1-1900</v>
      </c>
      <c r="AI118" s="228">
        <f>IFERROR(VLOOKUP(AH118,IPC!$E$2:$F$1745,2,0),IPC!$H$1)</f>
        <v>196.40440950939998</v>
      </c>
      <c r="AJ118" s="227">
        <f>VLOOKUP(N118,T!$AD$1:$AE$50,2,0)</f>
        <v>1</v>
      </c>
      <c r="AK118" s="227">
        <f t="shared" si="43"/>
        <v>0</v>
      </c>
      <c r="AL118" s="229" t="s">
        <v>2191</v>
      </c>
      <c r="AM118" s="229">
        <v>789943</v>
      </c>
    </row>
    <row r="119" spans="1:39" ht="15.75" hidden="1" x14ac:dyDescent="0.25">
      <c r="A119" s="207" t="s">
        <v>2310</v>
      </c>
      <c r="B119" s="208">
        <v>0</v>
      </c>
      <c r="C119" s="209">
        <v>1</v>
      </c>
      <c r="D119" s="209" t="s">
        <v>1583</v>
      </c>
      <c r="E119" s="210" t="s">
        <v>1</v>
      </c>
      <c r="F119" s="210" t="s">
        <v>1</v>
      </c>
      <c r="G119" s="210" t="s">
        <v>0</v>
      </c>
      <c r="H119" s="210" t="s">
        <v>2</v>
      </c>
      <c r="I119" s="211">
        <v>39892</v>
      </c>
      <c r="J119" s="212">
        <v>16</v>
      </c>
      <c r="K119" s="213" t="str">
        <f t="shared" si="30"/>
        <v>ALTA</v>
      </c>
      <c r="L119" s="214">
        <f t="shared" si="31"/>
        <v>1.2082191780821918</v>
      </c>
      <c r="M119" s="215">
        <f t="shared" si="32"/>
        <v>0</v>
      </c>
      <c r="N119" s="210" t="s">
        <v>1545</v>
      </c>
      <c r="O119" s="216">
        <f t="shared" si="38"/>
        <v>0.1038</v>
      </c>
      <c r="P119" s="217" t="s">
        <v>1584</v>
      </c>
      <c r="Q119" s="218"/>
      <c r="R119" s="217"/>
      <c r="S119" s="219" t="str">
        <f t="shared" si="33"/>
        <v>Provisión contable</v>
      </c>
      <c r="T119" s="220">
        <f t="shared" si="39"/>
        <v>0</v>
      </c>
      <c r="U119" s="220">
        <f t="shared" si="40"/>
        <v>0</v>
      </c>
      <c r="V119" s="221">
        <f t="shared" si="41"/>
        <v>0</v>
      </c>
      <c r="W119" s="222" t="str">
        <f t="shared" si="34"/>
        <v/>
      </c>
      <c r="X119" s="219">
        <f t="shared" si="44"/>
        <v>35</v>
      </c>
      <c r="Y119" s="219">
        <f t="shared" si="45"/>
        <v>35</v>
      </c>
      <c r="Z119" s="219">
        <f t="shared" si="46"/>
        <v>92</v>
      </c>
      <c r="AA119" s="219">
        <f t="shared" si="47"/>
        <v>65</v>
      </c>
      <c r="AB119" s="223">
        <f t="shared" si="48"/>
        <v>0.5675</v>
      </c>
      <c r="AC119" s="224">
        <f t="shared" si="35"/>
        <v>45732</v>
      </c>
      <c r="AD119" s="225" t="str">
        <f t="shared" si="42"/>
        <v>12-2023</v>
      </c>
      <c r="AE119" s="226">
        <f>IFERROR(VLOOKUP(AD119,IPC!$E$2:$F$1745,2,0),IPC!$H$1)</f>
        <v>196.40440950939998</v>
      </c>
      <c r="AF119" s="227" t="str">
        <f t="shared" si="36"/>
        <v>3-2009</v>
      </c>
      <c r="AG119" s="228">
        <f>IFERROR(VLOOKUP(AF119,IPC!$E$2:$F$1745,2,0),IPC!$H$1)</f>
        <v>101.94</v>
      </c>
      <c r="AH119" s="227" t="str">
        <f t="shared" si="49"/>
        <v>1-1900</v>
      </c>
      <c r="AI119" s="228">
        <f>IFERROR(VLOOKUP(AH119,IPC!$E$2:$F$1745,2,0),IPC!$H$1)</f>
        <v>196.40440950939998</v>
      </c>
      <c r="AJ119" s="227">
        <f>VLOOKUP(N119,T!$AD$1:$AE$50,2,0)</f>
        <v>0</v>
      </c>
      <c r="AK119" s="227" t="str">
        <f t="shared" si="43"/>
        <v>ok</v>
      </c>
      <c r="AL119" s="229" t="s">
        <v>2191</v>
      </c>
      <c r="AM119" s="229">
        <v>795186</v>
      </c>
    </row>
    <row r="120" spans="1:39" ht="15.75" hidden="1" x14ac:dyDescent="0.25">
      <c r="A120" s="207" t="s">
        <v>2311</v>
      </c>
      <c r="B120" s="208">
        <v>0</v>
      </c>
      <c r="C120" s="209">
        <v>1</v>
      </c>
      <c r="D120" s="209" t="s">
        <v>1583</v>
      </c>
      <c r="E120" s="210" t="s">
        <v>5</v>
      </c>
      <c r="F120" s="210" t="s">
        <v>5</v>
      </c>
      <c r="G120" s="210" t="s">
        <v>5</v>
      </c>
      <c r="H120" s="210" t="s">
        <v>5</v>
      </c>
      <c r="I120" s="211">
        <v>42423</v>
      </c>
      <c r="J120" s="212">
        <v>8</v>
      </c>
      <c r="K120" s="213" t="str">
        <f t="shared" si="30"/>
        <v>REMOTA</v>
      </c>
      <c r="L120" s="214">
        <f t="shared" si="31"/>
        <v>0.14246575342465753</v>
      </c>
      <c r="M120" s="215">
        <f t="shared" si="32"/>
        <v>0</v>
      </c>
      <c r="N120" s="210" t="s">
        <v>1727</v>
      </c>
      <c r="O120" s="216">
        <f t="shared" si="38"/>
        <v>0.1038</v>
      </c>
      <c r="P120" s="217" t="s">
        <v>1584</v>
      </c>
      <c r="Q120" s="218"/>
      <c r="R120" s="217"/>
      <c r="S120" s="219" t="str">
        <f t="shared" si="33"/>
        <v>No se registra</v>
      </c>
      <c r="T120" s="220">
        <f t="shared" si="39"/>
        <v>0</v>
      </c>
      <c r="U120" s="220">
        <f t="shared" si="40"/>
        <v>0</v>
      </c>
      <c r="V120" s="221">
        <f t="shared" si="41"/>
        <v>0</v>
      </c>
      <c r="W120" s="222" t="str">
        <f t="shared" si="34"/>
        <v/>
      </c>
      <c r="X120" s="219">
        <f t="shared" si="44"/>
        <v>8</v>
      </c>
      <c r="Y120" s="219">
        <f t="shared" si="45"/>
        <v>8</v>
      </c>
      <c r="Z120" s="219">
        <f t="shared" si="46"/>
        <v>8</v>
      </c>
      <c r="AA120" s="219">
        <f t="shared" si="47"/>
        <v>8</v>
      </c>
      <c r="AB120" s="223">
        <f t="shared" si="48"/>
        <v>0.08</v>
      </c>
      <c r="AC120" s="224">
        <f t="shared" si="35"/>
        <v>45343</v>
      </c>
      <c r="AD120" s="225" t="str">
        <f t="shared" si="42"/>
        <v>12-2023</v>
      </c>
      <c r="AE120" s="226">
        <f>IFERROR(VLOOKUP(AD120,IPC!$E$2:$F$1745,2,0),IPC!$H$1)</f>
        <v>196.40440950939998</v>
      </c>
      <c r="AF120" s="227" t="str">
        <f t="shared" si="36"/>
        <v>2-2016</v>
      </c>
      <c r="AG120" s="228">
        <f>IFERROR(VLOOKUP(AF120,IPC!$E$2:$F$1745,2,0),IPC!$H$1)</f>
        <v>129.41</v>
      </c>
      <c r="AH120" s="227" t="str">
        <f t="shared" si="49"/>
        <v>1-1900</v>
      </c>
      <c r="AI120" s="228">
        <f>IFERROR(VLOOKUP(AH120,IPC!$E$2:$F$1745,2,0),IPC!$H$1)</f>
        <v>196.40440950939998</v>
      </c>
      <c r="AJ120" s="227">
        <f>VLOOKUP(N120,T!$AD$1:$AE$50,2,0)</f>
        <v>0</v>
      </c>
      <c r="AK120" s="227" t="str">
        <f t="shared" si="43"/>
        <v>ok</v>
      </c>
      <c r="AL120" s="229" t="s">
        <v>2191</v>
      </c>
      <c r="AM120" s="229">
        <v>797202</v>
      </c>
    </row>
    <row r="121" spans="1:39" ht="15.75" x14ac:dyDescent="0.25">
      <c r="A121" s="207" t="s">
        <v>2312</v>
      </c>
      <c r="B121" s="208">
        <v>162633610</v>
      </c>
      <c r="C121" s="209">
        <v>1</v>
      </c>
      <c r="D121" s="209" t="s">
        <v>1583</v>
      </c>
      <c r="E121" s="210" t="s">
        <v>5</v>
      </c>
      <c r="F121" s="210" t="s">
        <v>5</v>
      </c>
      <c r="G121" s="210" t="s">
        <v>2</v>
      </c>
      <c r="H121" s="210" t="s">
        <v>2</v>
      </c>
      <c r="I121" s="211">
        <v>42418</v>
      </c>
      <c r="J121" s="212">
        <v>9</v>
      </c>
      <c r="K121" s="213" t="str">
        <f t="shared" si="30"/>
        <v>MEDIA</v>
      </c>
      <c r="L121" s="214">
        <f t="shared" si="31"/>
        <v>1.1287671232876713</v>
      </c>
      <c r="M121" s="215">
        <f t="shared" si="32"/>
        <v>246827588</v>
      </c>
      <c r="N121" s="210" t="s">
        <v>1727</v>
      </c>
      <c r="O121" s="216">
        <f t="shared" si="38"/>
        <v>0.1038</v>
      </c>
      <c r="P121" s="217" t="s">
        <v>1584</v>
      </c>
      <c r="Q121" s="218"/>
      <c r="R121" s="217"/>
      <c r="S121" s="219" t="str">
        <f t="shared" si="33"/>
        <v>Cuentas de orden</v>
      </c>
      <c r="T121" s="220">
        <f t="shared" si="39"/>
        <v>244586828</v>
      </c>
      <c r="U121" s="220">
        <f t="shared" si="40"/>
        <v>244586828</v>
      </c>
      <c r="V121" s="221">
        <f t="shared" si="41"/>
        <v>0</v>
      </c>
      <c r="W121" s="222" t="str">
        <f t="shared" si="34"/>
        <v/>
      </c>
      <c r="X121" s="219">
        <f t="shared" si="44"/>
        <v>8</v>
      </c>
      <c r="Y121" s="219">
        <f t="shared" si="45"/>
        <v>8</v>
      </c>
      <c r="Z121" s="219">
        <f t="shared" si="46"/>
        <v>65</v>
      </c>
      <c r="AA121" s="219">
        <f t="shared" si="47"/>
        <v>65</v>
      </c>
      <c r="AB121" s="223">
        <f t="shared" si="48"/>
        <v>0.36499999999999999</v>
      </c>
      <c r="AC121" s="224">
        <f t="shared" si="35"/>
        <v>45703</v>
      </c>
      <c r="AD121" s="225" t="str">
        <f t="shared" si="42"/>
        <v>12-2023</v>
      </c>
      <c r="AE121" s="226">
        <f>IFERROR(VLOOKUP(AD121,IPC!$E$2:$F$1745,2,0),IPC!$H$1)</f>
        <v>196.40440950939998</v>
      </c>
      <c r="AF121" s="227" t="str">
        <f t="shared" si="36"/>
        <v>2-2016</v>
      </c>
      <c r="AG121" s="228">
        <f>IFERROR(VLOOKUP(AF121,IPC!$E$2:$F$1745,2,0),IPC!$H$1)</f>
        <v>129.41</v>
      </c>
      <c r="AH121" s="227" t="str">
        <f t="shared" si="49"/>
        <v>1-1900</v>
      </c>
      <c r="AI121" s="228">
        <f>IFERROR(VLOOKUP(AH121,IPC!$E$2:$F$1745,2,0),IPC!$H$1)</f>
        <v>196.40440950939998</v>
      </c>
      <c r="AJ121" s="227">
        <f>VLOOKUP(N121,T!$AD$1:$AE$50,2,0)</f>
        <v>0</v>
      </c>
      <c r="AK121" s="227" t="str">
        <f t="shared" si="43"/>
        <v>ok</v>
      </c>
      <c r="AL121" s="229" t="s">
        <v>2191</v>
      </c>
      <c r="AM121" s="229">
        <v>798841</v>
      </c>
    </row>
    <row r="122" spans="1:39" ht="15.75" x14ac:dyDescent="0.25">
      <c r="A122" s="207" t="s">
        <v>2313</v>
      </c>
      <c r="B122" s="208">
        <v>469632159</v>
      </c>
      <c r="C122" s="209">
        <v>1</v>
      </c>
      <c r="D122" s="209" t="s">
        <v>1583</v>
      </c>
      <c r="E122" s="210" t="s">
        <v>5</v>
      </c>
      <c r="F122" s="210" t="s">
        <v>5</v>
      </c>
      <c r="G122" s="210" t="s">
        <v>1</v>
      </c>
      <c r="H122" s="210" t="s">
        <v>2</v>
      </c>
      <c r="I122" s="211">
        <v>42436</v>
      </c>
      <c r="J122" s="212">
        <v>9</v>
      </c>
      <c r="K122" s="213" t="str">
        <f t="shared" si="30"/>
        <v>MEDIA</v>
      </c>
      <c r="L122" s="214">
        <f t="shared" si="31"/>
        <v>1.178082191780822</v>
      </c>
      <c r="M122" s="215">
        <f t="shared" si="32"/>
        <v>706099877</v>
      </c>
      <c r="N122" s="210" t="s">
        <v>1727</v>
      </c>
      <c r="O122" s="216">
        <f t="shared" si="38"/>
        <v>0.1038</v>
      </c>
      <c r="P122" s="217" t="s">
        <v>1584</v>
      </c>
      <c r="Q122" s="218"/>
      <c r="R122" s="217"/>
      <c r="S122" s="219" t="str">
        <f t="shared" si="33"/>
        <v>Cuentas de orden</v>
      </c>
      <c r="T122" s="220">
        <f t="shared" si="39"/>
        <v>699411009</v>
      </c>
      <c r="U122" s="220">
        <f t="shared" si="40"/>
        <v>699411009</v>
      </c>
      <c r="V122" s="221">
        <f t="shared" si="41"/>
        <v>0</v>
      </c>
      <c r="W122" s="222" t="str">
        <f t="shared" si="34"/>
        <v/>
      </c>
      <c r="X122" s="219">
        <f t="shared" si="44"/>
        <v>8</v>
      </c>
      <c r="Y122" s="219">
        <f t="shared" si="45"/>
        <v>8</v>
      </c>
      <c r="Z122" s="219">
        <f t="shared" si="46"/>
        <v>35</v>
      </c>
      <c r="AA122" s="219">
        <f t="shared" si="47"/>
        <v>65</v>
      </c>
      <c r="AB122" s="223">
        <f t="shared" si="48"/>
        <v>0.28999999999999998</v>
      </c>
      <c r="AC122" s="224">
        <f t="shared" si="35"/>
        <v>45721</v>
      </c>
      <c r="AD122" s="225" t="str">
        <f t="shared" si="42"/>
        <v>12-2023</v>
      </c>
      <c r="AE122" s="226">
        <f>IFERROR(VLOOKUP(AD122,IPC!$E$2:$F$1745,2,0),IPC!$H$1)</f>
        <v>196.40440950939998</v>
      </c>
      <c r="AF122" s="227" t="str">
        <f t="shared" si="36"/>
        <v>3-2016</v>
      </c>
      <c r="AG122" s="228">
        <f>IFERROR(VLOOKUP(AF122,IPC!$E$2:$F$1745,2,0),IPC!$H$1)</f>
        <v>130.63</v>
      </c>
      <c r="AH122" s="227" t="str">
        <f t="shared" si="49"/>
        <v>1-1900</v>
      </c>
      <c r="AI122" s="228">
        <f>IFERROR(VLOOKUP(AH122,IPC!$E$2:$F$1745,2,0),IPC!$H$1)</f>
        <v>196.40440950939998</v>
      </c>
      <c r="AJ122" s="227">
        <f>VLOOKUP(N122,T!$AD$1:$AE$50,2,0)</f>
        <v>0</v>
      </c>
      <c r="AK122" s="227" t="str">
        <f t="shared" si="43"/>
        <v>ok</v>
      </c>
      <c r="AL122" s="229" t="s">
        <v>2191</v>
      </c>
      <c r="AM122" s="229">
        <v>803542</v>
      </c>
    </row>
    <row r="123" spans="1:39" ht="15.75" x14ac:dyDescent="0.25">
      <c r="A123" s="207" t="s">
        <v>2314</v>
      </c>
      <c r="B123" s="208">
        <v>237891000</v>
      </c>
      <c r="C123" s="209">
        <v>1</v>
      </c>
      <c r="D123" s="209" t="s">
        <v>1583</v>
      </c>
      <c r="E123" s="210" t="s">
        <v>5</v>
      </c>
      <c r="F123" s="210" t="s">
        <v>5</v>
      </c>
      <c r="G123" s="210" t="s">
        <v>2</v>
      </c>
      <c r="H123" s="210" t="s">
        <v>0</v>
      </c>
      <c r="I123" s="211">
        <v>42419</v>
      </c>
      <c r="J123" s="212">
        <v>9</v>
      </c>
      <c r="K123" s="213" t="str">
        <f t="shared" si="30"/>
        <v>MEDIA</v>
      </c>
      <c r="L123" s="214">
        <f t="shared" si="31"/>
        <v>1.1315068493150684</v>
      </c>
      <c r="M123" s="215">
        <f t="shared" si="32"/>
        <v>361045061</v>
      </c>
      <c r="N123" s="210" t="s">
        <v>1727</v>
      </c>
      <c r="O123" s="216">
        <f t="shared" si="38"/>
        <v>0.1038</v>
      </c>
      <c r="P123" s="217" t="s">
        <v>1584</v>
      </c>
      <c r="Q123" s="218"/>
      <c r="R123" s="217"/>
      <c r="S123" s="219" t="str">
        <f t="shared" si="33"/>
        <v>Cuentas de orden</v>
      </c>
      <c r="T123" s="220">
        <f t="shared" si="39"/>
        <v>357759488</v>
      </c>
      <c r="U123" s="220">
        <f t="shared" si="40"/>
        <v>357759488</v>
      </c>
      <c r="V123" s="221">
        <f t="shared" si="41"/>
        <v>0</v>
      </c>
      <c r="W123" s="222" t="str">
        <f t="shared" si="34"/>
        <v/>
      </c>
      <c r="X123" s="219">
        <f t="shared" ref="X123:X154" si="50">VLOOKUP(E123,$D$5:$F$9,3,0)</f>
        <v>8</v>
      </c>
      <c r="Y123" s="219">
        <f t="shared" ref="Y123:Y154" si="51">VLOOKUP(F123,$D$5:$F$9,3,0)</f>
        <v>8</v>
      </c>
      <c r="Z123" s="219">
        <f t="shared" ref="Z123:Z154" si="52">VLOOKUP(G123,$D$5:$F$9,3,0)</f>
        <v>65</v>
      </c>
      <c r="AA123" s="219">
        <f t="shared" ref="AA123:AA154" si="53">VLOOKUP(H123,$D$5:$F$9,3,0)</f>
        <v>92</v>
      </c>
      <c r="AB123" s="223">
        <f t="shared" si="48"/>
        <v>0.4325</v>
      </c>
      <c r="AC123" s="224">
        <f t="shared" si="35"/>
        <v>45704</v>
      </c>
      <c r="AD123" s="225" t="str">
        <f t="shared" si="42"/>
        <v>12-2023</v>
      </c>
      <c r="AE123" s="226">
        <f>IFERROR(VLOOKUP(AD123,IPC!$E$2:$F$1745,2,0),IPC!$H$1)</f>
        <v>196.40440950939998</v>
      </c>
      <c r="AF123" s="227" t="str">
        <f t="shared" si="36"/>
        <v>2-2016</v>
      </c>
      <c r="AG123" s="228">
        <f>IFERROR(VLOOKUP(AF123,IPC!$E$2:$F$1745,2,0),IPC!$H$1)</f>
        <v>129.41</v>
      </c>
      <c r="AH123" s="227" t="str">
        <f t="shared" si="49"/>
        <v>1-1900</v>
      </c>
      <c r="AI123" s="228">
        <f>IFERROR(VLOOKUP(AH123,IPC!$E$2:$F$1745,2,0),IPC!$H$1)</f>
        <v>196.40440950939998</v>
      </c>
      <c r="AJ123" s="227">
        <f>VLOOKUP(N123,T!$AD$1:$AE$50,2,0)</f>
        <v>0</v>
      </c>
      <c r="AK123" s="227" t="str">
        <f t="shared" si="43"/>
        <v>ok</v>
      </c>
      <c r="AL123" s="229" t="s">
        <v>2191</v>
      </c>
      <c r="AM123" s="229">
        <v>806552</v>
      </c>
    </row>
    <row r="124" spans="1:39" ht="15.75" x14ac:dyDescent="0.25">
      <c r="A124" s="207" t="s">
        <v>2315</v>
      </c>
      <c r="B124" s="208">
        <v>1434870000</v>
      </c>
      <c r="C124" s="209">
        <v>1</v>
      </c>
      <c r="D124" s="209" t="s">
        <v>1583</v>
      </c>
      <c r="E124" s="210" t="s">
        <v>2</v>
      </c>
      <c r="F124" s="210" t="s">
        <v>5</v>
      </c>
      <c r="G124" s="210" t="s">
        <v>2</v>
      </c>
      <c r="H124" s="210" t="s">
        <v>1</v>
      </c>
      <c r="I124" s="211">
        <v>42151</v>
      </c>
      <c r="J124" s="212">
        <v>10</v>
      </c>
      <c r="K124" s="213" t="str">
        <f t="shared" si="30"/>
        <v>MEDIA</v>
      </c>
      <c r="L124" s="214">
        <f t="shared" si="31"/>
        <v>1.3972602739726028</v>
      </c>
      <c r="M124" s="215">
        <f t="shared" si="32"/>
        <v>2310904429</v>
      </c>
      <c r="N124" s="210" t="s">
        <v>1727</v>
      </c>
      <c r="O124" s="216">
        <f t="shared" si="38"/>
        <v>0.1038</v>
      </c>
      <c r="P124" s="217" t="s">
        <v>1584</v>
      </c>
      <c r="Q124" s="218"/>
      <c r="R124" s="217"/>
      <c r="S124" s="219" t="str">
        <f t="shared" si="33"/>
        <v>Cuentas de orden</v>
      </c>
      <c r="T124" s="220">
        <f t="shared" si="39"/>
        <v>2284963451</v>
      </c>
      <c r="U124" s="220">
        <f t="shared" si="40"/>
        <v>2284963451</v>
      </c>
      <c r="V124" s="221">
        <f t="shared" si="41"/>
        <v>0</v>
      </c>
      <c r="W124" s="222" t="str">
        <f t="shared" si="34"/>
        <v/>
      </c>
      <c r="X124" s="219">
        <f t="shared" si="50"/>
        <v>65</v>
      </c>
      <c r="Y124" s="219">
        <f t="shared" si="51"/>
        <v>8</v>
      </c>
      <c r="Z124" s="219">
        <f t="shared" si="52"/>
        <v>65</v>
      </c>
      <c r="AA124" s="219">
        <f t="shared" si="53"/>
        <v>35</v>
      </c>
      <c r="AB124" s="223">
        <f t="shared" si="48"/>
        <v>0.4325</v>
      </c>
      <c r="AC124" s="224">
        <f t="shared" si="35"/>
        <v>45801</v>
      </c>
      <c r="AD124" s="225" t="str">
        <f t="shared" si="42"/>
        <v>12-2023</v>
      </c>
      <c r="AE124" s="226">
        <f>IFERROR(VLOOKUP(AD124,IPC!$E$2:$F$1745,2,0),IPC!$H$1)</f>
        <v>196.40440950939998</v>
      </c>
      <c r="AF124" s="227" t="str">
        <f t="shared" si="36"/>
        <v>5-2015</v>
      </c>
      <c r="AG124" s="228">
        <f>IFERROR(VLOOKUP(AF124,IPC!$E$2:$F$1745,2,0),IPC!$H$1)</f>
        <v>121.95</v>
      </c>
      <c r="AH124" s="227" t="str">
        <f t="shared" si="49"/>
        <v>1-1900</v>
      </c>
      <c r="AI124" s="228">
        <f>IFERROR(VLOOKUP(AH124,IPC!$E$2:$F$1745,2,0),IPC!$H$1)</f>
        <v>196.40440950939998</v>
      </c>
      <c r="AJ124" s="227">
        <f>VLOOKUP(N124,T!$AD$1:$AE$50,2,0)</f>
        <v>0</v>
      </c>
      <c r="AK124" s="227" t="str">
        <f t="shared" si="43"/>
        <v>ok</v>
      </c>
      <c r="AL124" s="229" t="s">
        <v>2191</v>
      </c>
      <c r="AM124" s="229">
        <v>870942</v>
      </c>
    </row>
    <row r="125" spans="1:39" ht="15.75" x14ac:dyDescent="0.25">
      <c r="A125" s="207" t="s">
        <v>2316</v>
      </c>
      <c r="B125" s="208">
        <v>20000000</v>
      </c>
      <c r="C125" s="209">
        <v>1</v>
      </c>
      <c r="D125" s="209" t="s">
        <v>1583</v>
      </c>
      <c r="E125" s="210" t="s">
        <v>1</v>
      </c>
      <c r="F125" s="210" t="s">
        <v>5</v>
      </c>
      <c r="G125" s="210" t="s">
        <v>2</v>
      </c>
      <c r="H125" s="210" t="s">
        <v>5</v>
      </c>
      <c r="I125" s="211">
        <v>42039</v>
      </c>
      <c r="J125" s="212">
        <v>10</v>
      </c>
      <c r="K125" s="213" t="str">
        <f t="shared" si="30"/>
        <v>MEDIA</v>
      </c>
      <c r="L125" s="214">
        <f t="shared" si="31"/>
        <v>1.0904109589041096</v>
      </c>
      <c r="M125" s="215">
        <f t="shared" si="32"/>
        <v>32657867</v>
      </c>
      <c r="N125" s="210" t="s">
        <v>1727</v>
      </c>
      <c r="O125" s="216">
        <f t="shared" si="38"/>
        <v>0.1038</v>
      </c>
      <c r="P125" s="217" t="s">
        <v>1584</v>
      </c>
      <c r="Q125" s="218"/>
      <c r="R125" s="217"/>
      <c r="S125" s="219" t="str">
        <f t="shared" si="33"/>
        <v>Cuentas de orden</v>
      </c>
      <c r="T125" s="220">
        <f t="shared" si="39"/>
        <v>32371421</v>
      </c>
      <c r="U125" s="220">
        <f t="shared" si="40"/>
        <v>32371421</v>
      </c>
      <c r="V125" s="221">
        <f t="shared" si="41"/>
        <v>0</v>
      </c>
      <c r="W125" s="222" t="str">
        <f t="shared" si="34"/>
        <v/>
      </c>
      <c r="X125" s="219">
        <f t="shared" si="50"/>
        <v>35</v>
      </c>
      <c r="Y125" s="219">
        <f t="shared" si="51"/>
        <v>8</v>
      </c>
      <c r="Z125" s="219">
        <f t="shared" si="52"/>
        <v>65</v>
      </c>
      <c r="AA125" s="219">
        <f t="shared" si="53"/>
        <v>8</v>
      </c>
      <c r="AB125" s="223">
        <f t="shared" si="48"/>
        <v>0.28999999999999998</v>
      </c>
      <c r="AC125" s="224">
        <f t="shared" si="35"/>
        <v>45689</v>
      </c>
      <c r="AD125" s="225" t="str">
        <f t="shared" si="42"/>
        <v>12-2023</v>
      </c>
      <c r="AE125" s="226">
        <f>IFERROR(VLOOKUP(AD125,IPC!$E$2:$F$1745,2,0),IPC!$H$1)</f>
        <v>196.40440950939998</v>
      </c>
      <c r="AF125" s="227" t="str">
        <f t="shared" si="36"/>
        <v>2-2015</v>
      </c>
      <c r="AG125" s="228">
        <f>IFERROR(VLOOKUP(AF125,IPC!$E$2:$F$1745,2,0),IPC!$H$1)</f>
        <v>120.28</v>
      </c>
      <c r="AH125" s="227" t="str">
        <f t="shared" si="49"/>
        <v>1-1900</v>
      </c>
      <c r="AI125" s="228">
        <f>IFERROR(VLOOKUP(AH125,IPC!$E$2:$F$1745,2,0),IPC!$H$1)</f>
        <v>196.40440950939998</v>
      </c>
      <c r="AJ125" s="227">
        <f>VLOOKUP(N125,T!$AD$1:$AE$50,2,0)</f>
        <v>0</v>
      </c>
      <c r="AK125" s="227" t="str">
        <f t="shared" si="43"/>
        <v>ok</v>
      </c>
      <c r="AL125" s="229" t="s">
        <v>2191</v>
      </c>
      <c r="AM125" s="229">
        <v>879621</v>
      </c>
    </row>
    <row r="126" spans="1:39" ht="15.75" x14ac:dyDescent="0.25">
      <c r="A126" s="207" t="s">
        <v>2317</v>
      </c>
      <c r="B126" s="208">
        <v>555564000</v>
      </c>
      <c r="C126" s="209">
        <v>1</v>
      </c>
      <c r="D126" s="209" t="s">
        <v>1583</v>
      </c>
      <c r="E126" s="210" t="s">
        <v>5</v>
      </c>
      <c r="F126" s="210" t="s">
        <v>5</v>
      </c>
      <c r="G126" s="210" t="s">
        <v>2</v>
      </c>
      <c r="H126" s="210" t="s">
        <v>5</v>
      </c>
      <c r="I126" s="211">
        <v>42551</v>
      </c>
      <c r="J126" s="212">
        <v>9</v>
      </c>
      <c r="K126" s="213" t="str">
        <f t="shared" si="30"/>
        <v>BAJA</v>
      </c>
      <c r="L126" s="214">
        <f t="shared" si="31"/>
        <v>1.4931506849315068</v>
      </c>
      <c r="M126" s="215">
        <f t="shared" si="32"/>
        <v>823014175</v>
      </c>
      <c r="N126" s="210" t="s">
        <v>1727</v>
      </c>
      <c r="O126" s="216">
        <f t="shared" si="38"/>
        <v>0.1038</v>
      </c>
      <c r="P126" s="217" t="s">
        <v>1584</v>
      </c>
      <c r="Q126" s="218"/>
      <c r="R126" s="217"/>
      <c r="S126" s="219" t="str">
        <f t="shared" si="33"/>
        <v>Cuentas de orden</v>
      </c>
      <c r="T126" s="220">
        <f t="shared" si="39"/>
        <v>813145244</v>
      </c>
      <c r="U126" s="220">
        <f t="shared" si="40"/>
        <v>813145244</v>
      </c>
      <c r="V126" s="221">
        <f t="shared" si="41"/>
        <v>0</v>
      </c>
      <c r="W126" s="222" t="str">
        <f t="shared" si="34"/>
        <v/>
      </c>
      <c r="X126" s="219">
        <f t="shared" si="50"/>
        <v>8</v>
      </c>
      <c r="Y126" s="219">
        <f t="shared" si="51"/>
        <v>8</v>
      </c>
      <c r="Z126" s="219">
        <f t="shared" si="52"/>
        <v>65</v>
      </c>
      <c r="AA126" s="219">
        <f t="shared" si="53"/>
        <v>8</v>
      </c>
      <c r="AB126" s="223">
        <f t="shared" si="48"/>
        <v>0.2225</v>
      </c>
      <c r="AC126" s="224">
        <f t="shared" si="35"/>
        <v>45836</v>
      </c>
      <c r="AD126" s="225" t="str">
        <f t="shared" si="42"/>
        <v>12-2023</v>
      </c>
      <c r="AE126" s="226">
        <f>IFERROR(VLOOKUP(AD126,IPC!$E$2:$F$1745,2,0),IPC!$H$1)</f>
        <v>196.40440950939998</v>
      </c>
      <c r="AF126" s="227" t="str">
        <f t="shared" si="36"/>
        <v>6-2016</v>
      </c>
      <c r="AG126" s="228">
        <f>IFERROR(VLOOKUP(AF126,IPC!$E$2:$F$1745,2,0),IPC!$H$1)</f>
        <v>132.58000000000001</v>
      </c>
      <c r="AH126" s="227" t="str">
        <f t="shared" si="49"/>
        <v>1-1900</v>
      </c>
      <c r="AI126" s="228">
        <f>IFERROR(VLOOKUP(AH126,IPC!$E$2:$F$1745,2,0),IPC!$H$1)</f>
        <v>196.40440950939998</v>
      </c>
      <c r="AJ126" s="227">
        <f>VLOOKUP(N126,T!$AD$1:$AE$50,2,0)</f>
        <v>0</v>
      </c>
      <c r="AK126" s="227" t="str">
        <f t="shared" si="43"/>
        <v>ok</v>
      </c>
      <c r="AL126" s="229" t="s">
        <v>2191</v>
      </c>
      <c r="AM126" s="229">
        <v>883812</v>
      </c>
    </row>
    <row r="127" spans="1:39" ht="15.75" x14ac:dyDescent="0.25">
      <c r="A127" s="207" t="s">
        <v>2318</v>
      </c>
      <c r="B127" s="208">
        <v>473656061</v>
      </c>
      <c r="C127" s="209">
        <v>1</v>
      </c>
      <c r="D127" s="209" t="s">
        <v>1583</v>
      </c>
      <c r="E127" s="210" t="s">
        <v>1</v>
      </c>
      <c r="F127" s="210" t="s">
        <v>5</v>
      </c>
      <c r="G127" s="210" t="s">
        <v>1</v>
      </c>
      <c r="H127" s="210" t="s">
        <v>1</v>
      </c>
      <c r="I127" s="211">
        <v>42650</v>
      </c>
      <c r="J127" s="212">
        <v>9</v>
      </c>
      <c r="K127" s="213" t="str">
        <f t="shared" si="30"/>
        <v>MEDIA</v>
      </c>
      <c r="L127" s="214">
        <f t="shared" si="31"/>
        <v>1.7643835616438357</v>
      </c>
      <c r="M127" s="215">
        <f t="shared" si="32"/>
        <v>701054511</v>
      </c>
      <c r="N127" s="210" t="s">
        <v>1727</v>
      </c>
      <c r="O127" s="216">
        <f t="shared" si="38"/>
        <v>0.1038</v>
      </c>
      <c r="P127" s="217" t="s">
        <v>1584</v>
      </c>
      <c r="Q127" s="218"/>
      <c r="R127" s="217"/>
      <c r="S127" s="219" t="str">
        <f t="shared" si="33"/>
        <v>Cuentas de orden</v>
      </c>
      <c r="T127" s="220">
        <f t="shared" si="39"/>
        <v>691131828</v>
      </c>
      <c r="U127" s="220">
        <f t="shared" si="40"/>
        <v>691131828</v>
      </c>
      <c r="V127" s="221">
        <f t="shared" si="41"/>
        <v>0</v>
      </c>
      <c r="W127" s="222" t="str">
        <f t="shared" si="34"/>
        <v/>
      </c>
      <c r="X127" s="219">
        <f t="shared" si="50"/>
        <v>35</v>
      </c>
      <c r="Y127" s="219">
        <f t="shared" si="51"/>
        <v>8</v>
      </c>
      <c r="Z127" s="219">
        <f t="shared" si="52"/>
        <v>35</v>
      </c>
      <c r="AA127" s="219">
        <f t="shared" si="53"/>
        <v>35</v>
      </c>
      <c r="AB127" s="223">
        <f t="shared" si="48"/>
        <v>0.28249999999999997</v>
      </c>
      <c r="AC127" s="224">
        <f t="shared" si="35"/>
        <v>45935</v>
      </c>
      <c r="AD127" s="225" t="str">
        <f t="shared" si="42"/>
        <v>12-2023</v>
      </c>
      <c r="AE127" s="226">
        <f>IFERROR(VLOOKUP(AD127,IPC!$E$2:$F$1745,2,0),IPC!$H$1)</f>
        <v>196.40440950939998</v>
      </c>
      <c r="AF127" s="227" t="str">
        <f t="shared" si="36"/>
        <v>10-2016</v>
      </c>
      <c r="AG127" s="228">
        <f>IFERROR(VLOOKUP(AF127,IPC!$E$2:$F$1745,2,0),IPC!$H$1)</f>
        <v>132.69744</v>
      </c>
      <c r="AH127" s="227" t="str">
        <f t="shared" si="49"/>
        <v>1-1900</v>
      </c>
      <c r="AI127" s="228">
        <f>IFERROR(VLOOKUP(AH127,IPC!$E$2:$F$1745,2,0),IPC!$H$1)</f>
        <v>196.40440950939998</v>
      </c>
      <c r="AJ127" s="227">
        <f>VLOOKUP(N127,T!$AD$1:$AE$50,2,0)</f>
        <v>0</v>
      </c>
      <c r="AK127" s="227" t="str">
        <f t="shared" si="43"/>
        <v>ok</v>
      </c>
      <c r="AL127" s="229" t="s">
        <v>2191</v>
      </c>
      <c r="AM127" s="229">
        <v>961595</v>
      </c>
    </row>
    <row r="128" spans="1:39" ht="15.75" x14ac:dyDescent="0.25">
      <c r="A128" s="207" t="s">
        <v>2319</v>
      </c>
      <c r="B128" s="208">
        <v>248203800</v>
      </c>
      <c r="C128" s="209">
        <v>1</v>
      </c>
      <c r="D128" s="209" t="s">
        <v>1583</v>
      </c>
      <c r="E128" s="210" t="s">
        <v>5</v>
      </c>
      <c r="F128" s="210" t="s">
        <v>5</v>
      </c>
      <c r="G128" s="210" t="s">
        <v>5</v>
      </c>
      <c r="H128" s="210" t="s">
        <v>5</v>
      </c>
      <c r="I128" s="211">
        <v>42656</v>
      </c>
      <c r="J128" s="212">
        <v>9</v>
      </c>
      <c r="K128" s="213" t="str">
        <f t="shared" si="30"/>
        <v>REMOTA</v>
      </c>
      <c r="L128" s="214">
        <f t="shared" si="31"/>
        <v>1.7808219178082192</v>
      </c>
      <c r="M128" s="215">
        <f t="shared" si="32"/>
        <v>367364440</v>
      </c>
      <c r="N128" s="210" t="s">
        <v>1726</v>
      </c>
      <c r="O128" s="216">
        <f t="shared" si="38"/>
        <v>0.1038</v>
      </c>
      <c r="P128" s="217" t="s">
        <v>1584</v>
      </c>
      <c r="Q128" s="218"/>
      <c r="R128" s="217"/>
      <c r="S128" s="219" t="str">
        <f t="shared" si="33"/>
        <v>No se registra</v>
      </c>
      <c r="T128" s="220">
        <f t="shared" si="39"/>
        <v>362116689</v>
      </c>
      <c r="U128" s="220">
        <f t="shared" si="40"/>
        <v>362116689</v>
      </c>
      <c r="V128" s="221">
        <f t="shared" si="41"/>
        <v>0</v>
      </c>
      <c r="W128" s="222" t="str">
        <f t="shared" si="34"/>
        <v/>
      </c>
      <c r="X128" s="219">
        <f t="shared" si="50"/>
        <v>8</v>
      </c>
      <c r="Y128" s="219">
        <f t="shared" si="51"/>
        <v>8</v>
      </c>
      <c r="Z128" s="219">
        <f t="shared" si="52"/>
        <v>8</v>
      </c>
      <c r="AA128" s="219">
        <f t="shared" si="53"/>
        <v>8</v>
      </c>
      <c r="AB128" s="223">
        <f t="shared" si="48"/>
        <v>0.08</v>
      </c>
      <c r="AC128" s="224">
        <f t="shared" si="35"/>
        <v>45941</v>
      </c>
      <c r="AD128" s="225" t="str">
        <f t="shared" si="42"/>
        <v>12-2023</v>
      </c>
      <c r="AE128" s="226">
        <f>IFERROR(VLOOKUP(AD128,IPC!$E$2:$F$1745,2,0),IPC!$H$1)</f>
        <v>196.40440950939998</v>
      </c>
      <c r="AF128" s="227" t="str">
        <f t="shared" si="36"/>
        <v>10-2016</v>
      </c>
      <c r="AG128" s="228">
        <f>IFERROR(VLOOKUP(AF128,IPC!$E$2:$F$1745,2,0),IPC!$H$1)</f>
        <v>132.69744</v>
      </c>
      <c r="AH128" s="227" t="str">
        <f t="shared" si="49"/>
        <v>1-1900</v>
      </c>
      <c r="AI128" s="228">
        <f>IFERROR(VLOOKUP(AH128,IPC!$E$2:$F$1745,2,0),IPC!$H$1)</f>
        <v>196.40440950939998</v>
      </c>
      <c r="AJ128" s="227">
        <f>VLOOKUP(N128,T!$AD$1:$AE$50,2,0)</f>
        <v>0</v>
      </c>
      <c r="AK128" s="227" t="str">
        <f t="shared" si="43"/>
        <v>ok</v>
      </c>
      <c r="AL128" s="229" t="s">
        <v>2191</v>
      </c>
      <c r="AM128" s="229">
        <v>978916</v>
      </c>
    </row>
    <row r="129" spans="1:39" ht="15.75" x14ac:dyDescent="0.25">
      <c r="A129" s="207" t="s">
        <v>2320</v>
      </c>
      <c r="B129" s="208">
        <v>648000</v>
      </c>
      <c r="C129" s="209">
        <v>1</v>
      </c>
      <c r="D129" s="209" t="s">
        <v>1583</v>
      </c>
      <c r="E129" s="210" t="s">
        <v>5</v>
      </c>
      <c r="F129" s="210" t="s">
        <v>5</v>
      </c>
      <c r="G129" s="210" t="s">
        <v>5</v>
      </c>
      <c r="H129" s="210" t="s">
        <v>5</v>
      </c>
      <c r="I129" s="211">
        <v>42565</v>
      </c>
      <c r="J129" s="212">
        <v>9</v>
      </c>
      <c r="K129" s="213" t="str">
        <f t="shared" si="30"/>
        <v>REMOTA</v>
      </c>
      <c r="L129" s="214">
        <f t="shared" si="31"/>
        <v>1.5315068493150685</v>
      </c>
      <c r="M129" s="215">
        <f t="shared" si="32"/>
        <v>954979</v>
      </c>
      <c r="N129" s="210" t="s">
        <v>1555</v>
      </c>
      <c r="O129" s="216">
        <f t="shared" si="38"/>
        <v>0.1038</v>
      </c>
      <c r="P129" s="217" t="s">
        <v>1584</v>
      </c>
      <c r="Q129" s="218"/>
      <c r="R129" s="217"/>
      <c r="S129" s="219" t="str">
        <f t="shared" si="33"/>
        <v>No se registra</v>
      </c>
      <c r="T129" s="220">
        <f t="shared" si="39"/>
        <v>943235</v>
      </c>
      <c r="U129" s="220">
        <f t="shared" si="40"/>
        <v>0</v>
      </c>
      <c r="V129" s="221">
        <f t="shared" si="41"/>
        <v>0</v>
      </c>
      <c r="W129" s="222" t="str">
        <f t="shared" si="34"/>
        <v>La erogación del proceso con esta acción o medio de control se deriva de una obligación previa</v>
      </c>
      <c r="X129" s="219">
        <f t="shared" si="50"/>
        <v>8</v>
      </c>
      <c r="Y129" s="219">
        <f t="shared" si="51"/>
        <v>8</v>
      </c>
      <c r="Z129" s="219">
        <f t="shared" si="52"/>
        <v>8</v>
      </c>
      <c r="AA129" s="219">
        <f t="shared" si="53"/>
        <v>8</v>
      </c>
      <c r="AB129" s="223">
        <f t="shared" si="48"/>
        <v>0.08</v>
      </c>
      <c r="AC129" s="224">
        <f t="shared" si="35"/>
        <v>45850</v>
      </c>
      <c r="AD129" s="225" t="str">
        <f t="shared" si="42"/>
        <v>12-2023</v>
      </c>
      <c r="AE129" s="226">
        <f>IFERROR(VLOOKUP(AD129,IPC!$E$2:$F$1745,2,0),IPC!$H$1)</f>
        <v>196.40440950939998</v>
      </c>
      <c r="AF129" s="227" t="str">
        <f t="shared" si="36"/>
        <v>7-2016</v>
      </c>
      <c r="AG129" s="228">
        <f>IFERROR(VLOOKUP(AF129,IPC!$E$2:$F$1745,2,0),IPC!$H$1)</f>
        <v>133.27000000000001</v>
      </c>
      <c r="AH129" s="227" t="str">
        <f t="shared" si="49"/>
        <v>1-1900</v>
      </c>
      <c r="AI129" s="228">
        <f>IFERROR(VLOOKUP(AH129,IPC!$E$2:$F$1745,2,0),IPC!$H$1)</f>
        <v>196.40440950939998</v>
      </c>
      <c r="AJ129" s="227">
        <f>VLOOKUP(N129,T!$AD$1:$AE$50,2,0)</f>
        <v>1</v>
      </c>
      <c r="AK129" s="227">
        <f t="shared" si="43"/>
        <v>0</v>
      </c>
      <c r="AL129" s="229" t="s">
        <v>2191</v>
      </c>
      <c r="AM129" s="229">
        <v>1026537</v>
      </c>
    </row>
    <row r="130" spans="1:39" ht="15.75" x14ac:dyDescent="0.25">
      <c r="A130" s="207" t="s">
        <v>2321</v>
      </c>
      <c r="B130" s="208">
        <v>34906666</v>
      </c>
      <c r="C130" s="209">
        <v>1</v>
      </c>
      <c r="D130" s="209" t="s">
        <v>1584</v>
      </c>
      <c r="E130" s="210" t="s">
        <v>5</v>
      </c>
      <c r="F130" s="210" t="s">
        <v>5</v>
      </c>
      <c r="G130" s="210" t="s">
        <v>2</v>
      </c>
      <c r="H130" s="210" t="s">
        <v>2</v>
      </c>
      <c r="I130" s="211">
        <v>42655</v>
      </c>
      <c r="J130" s="212">
        <v>9</v>
      </c>
      <c r="K130" s="213" t="str">
        <f t="shared" si="30"/>
        <v>MEDIA</v>
      </c>
      <c r="L130" s="214">
        <f t="shared" si="31"/>
        <v>1.7780821917808218</v>
      </c>
      <c r="M130" s="215">
        <f t="shared" si="32"/>
        <v>51665075</v>
      </c>
      <c r="N130" s="210" t="s">
        <v>1725</v>
      </c>
      <c r="O130" s="216">
        <f t="shared" si="38"/>
        <v>0.1038</v>
      </c>
      <c r="P130" s="217" t="s">
        <v>1584</v>
      </c>
      <c r="Q130" s="218"/>
      <c r="R130" s="217"/>
      <c r="S130" s="219" t="str">
        <f t="shared" si="33"/>
        <v>Cuentas de orden</v>
      </c>
      <c r="T130" s="220">
        <f t="shared" si="39"/>
        <v>50928174</v>
      </c>
      <c r="U130" s="220">
        <f t="shared" si="40"/>
        <v>0</v>
      </c>
      <c r="V130" s="221">
        <f t="shared" si="41"/>
        <v>0</v>
      </c>
      <c r="W130" s="222" t="str">
        <f t="shared" si="34"/>
        <v>El proceso no genera erogación</v>
      </c>
      <c r="X130" s="219">
        <f t="shared" si="50"/>
        <v>8</v>
      </c>
      <c r="Y130" s="219">
        <f t="shared" si="51"/>
        <v>8</v>
      </c>
      <c r="Z130" s="219">
        <f t="shared" si="52"/>
        <v>65</v>
      </c>
      <c r="AA130" s="219">
        <f t="shared" si="53"/>
        <v>65</v>
      </c>
      <c r="AB130" s="223">
        <f t="shared" si="48"/>
        <v>0.36499999999999999</v>
      </c>
      <c r="AC130" s="224">
        <f t="shared" si="35"/>
        <v>45940</v>
      </c>
      <c r="AD130" s="225" t="str">
        <f t="shared" si="42"/>
        <v>12-2023</v>
      </c>
      <c r="AE130" s="226">
        <f>IFERROR(VLOOKUP(AD130,IPC!$E$2:$F$1745,2,0),IPC!$H$1)</f>
        <v>196.40440950939998</v>
      </c>
      <c r="AF130" s="227" t="str">
        <f t="shared" si="36"/>
        <v>10-2016</v>
      </c>
      <c r="AG130" s="228">
        <f>IFERROR(VLOOKUP(AF130,IPC!$E$2:$F$1745,2,0),IPC!$H$1)</f>
        <v>132.69744</v>
      </c>
      <c r="AH130" s="227" t="str">
        <f t="shared" si="49"/>
        <v>1-1900</v>
      </c>
      <c r="AI130" s="228">
        <f>IFERROR(VLOOKUP(AH130,IPC!$E$2:$F$1745,2,0),IPC!$H$1)</f>
        <v>196.40440950939998</v>
      </c>
      <c r="AJ130" s="227">
        <f>VLOOKUP(N130,T!$AD$1:$AE$50,2,0)</f>
        <v>0</v>
      </c>
      <c r="AK130" s="227" t="str">
        <f t="shared" si="43"/>
        <v>ok</v>
      </c>
      <c r="AL130" s="229" t="s">
        <v>2191</v>
      </c>
      <c r="AM130" s="229">
        <v>1044035</v>
      </c>
    </row>
    <row r="131" spans="1:39" ht="15.75" hidden="1" x14ac:dyDescent="0.25">
      <c r="A131" s="207" t="s">
        <v>2322</v>
      </c>
      <c r="B131" s="208">
        <v>0</v>
      </c>
      <c r="C131" s="209">
        <v>1</v>
      </c>
      <c r="D131" s="209" t="s">
        <v>1583</v>
      </c>
      <c r="E131" s="210" t="s">
        <v>2</v>
      </c>
      <c r="F131" s="210" t="s">
        <v>2</v>
      </c>
      <c r="G131" s="210" t="s">
        <v>0</v>
      </c>
      <c r="H131" s="210" t="s">
        <v>0</v>
      </c>
      <c r="I131" s="211">
        <v>42846</v>
      </c>
      <c r="J131" s="212">
        <v>8</v>
      </c>
      <c r="K131" s="213" t="str">
        <f t="shared" si="30"/>
        <v>ALTA</v>
      </c>
      <c r="L131" s="214">
        <f t="shared" si="31"/>
        <v>1.3013698630136987</v>
      </c>
      <c r="M131" s="215">
        <f t="shared" si="32"/>
        <v>0</v>
      </c>
      <c r="N131" s="210" t="s">
        <v>1725</v>
      </c>
      <c r="O131" s="216">
        <f t="shared" si="38"/>
        <v>0.1038</v>
      </c>
      <c r="P131" s="217" t="s">
        <v>1584</v>
      </c>
      <c r="Q131" s="218"/>
      <c r="R131" s="217"/>
      <c r="S131" s="219" t="str">
        <f t="shared" si="33"/>
        <v>Provisión contable</v>
      </c>
      <c r="T131" s="220">
        <f t="shared" si="39"/>
        <v>0</v>
      </c>
      <c r="U131" s="220">
        <f t="shared" si="40"/>
        <v>0</v>
      </c>
      <c r="V131" s="221">
        <f t="shared" si="41"/>
        <v>0</v>
      </c>
      <c r="W131" s="222" t="str">
        <f t="shared" si="34"/>
        <v/>
      </c>
      <c r="X131" s="219">
        <f t="shared" si="50"/>
        <v>65</v>
      </c>
      <c r="Y131" s="219">
        <f t="shared" si="51"/>
        <v>65</v>
      </c>
      <c r="Z131" s="219">
        <f t="shared" si="52"/>
        <v>92</v>
      </c>
      <c r="AA131" s="219">
        <f t="shared" si="53"/>
        <v>92</v>
      </c>
      <c r="AB131" s="223">
        <f t="shared" si="48"/>
        <v>0.78500000000000003</v>
      </c>
      <c r="AC131" s="224">
        <f t="shared" si="35"/>
        <v>45766</v>
      </c>
      <c r="AD131" s="225" t="str">
        <f t="shared" si="42"/>
        <v>12-2023</v>
      </c>
      <c r="AE131" s="226">
        <f>IFERROR(VLOOKUP(AD131,IPC!$E$2:$F$1745,2,0),IPC!$H$1)</f>
        <v>196.40440950939998</v>
      </c>
      <c r="AF131" s="227" t="str">
        <f t="shared" si="36"/>
        <v>4-2017</v>
      </c>
      <c r="AG131" s="228">
        <f>IFERROR(VLOOKUP(AF131,IPC!$E$2:$F$1745,2,0),IPC!$H$1)</f>
        <v>137.40326899999999</v>
      </c>
      <c r="AH131" s="227" t="str">
        <f t="shared" si="49"/>
        <v>1-1900</v>
      </c>
      <c r="AI131" s="228">
        <f>IFERROR(VLOOKUP(AH131,IPC!$E$2:$F$1745,2,0),IPC!$H$1)</f>
        <v>196.40440950939998</v>
      </c>
      <c r="AJ131" s="227">
        <f>VLOOKUP(N131,T!$AD$1:$AE$50,2,0)</f>
        <v>0</v>
      </c>
      <c r="AK131" s="227" t="str">
        <f t="shared" si="43"/>
        <v>ok</v>
      </c>
      <c r="AL131" s="229" t="s">
        <v>2191</v>
      </c>
      <c r="AM131" s="229">
        <v>1058769</v>
      </c>
    </row>
    <row r="132" spans="1:39" ht="15.75" x14ac:dyDescent="0.25">
      <c r="A132" s="207" t="s">
        <v>2323</v>
      </c>
      <c r="B132" s="208">
        <v>737717</v>
      </c>
      <c r="C132" s="209">
        <v>1</v>
      </c>
      <c r="D132" s="209" t="s">
        <v>1583</v>
      </c>
      <c r="E132" s="210" t="s">
        <v>1</v>
      </c>
      <c r="F132" s="210" t="s">
        <v>1</v>
      </c>
      <c r="G132" s="210" t="s">
        <v>0</v>
      </c>
      <c r="H132" s="210" t="s">
        <v>2</v>
      </c>
      <c r="I132" s="211">
        <v>42914</v>
      </c>
      <c r="J132" s="212">
        <v>8</v>
      </c>
      <c r="K132" s="213" t="str">
        <f t="shared" si="30"/>
        <v>ALTA</v>
      </c>
      <c r="L132" s="214">
        <f t="shared" si="31"/>
        <v>1.4876712328767123</v>
      </c>
      <c r="M132" s="215">
        <f t="shared" si="32"/>
        <v>1050918</v>
      </c>
      <c r="N132" s="210" t="s">
        <v>1555</v>
      </c>
      <c r="O132" s="216">
        <f t="shared" si="38"/>
        <v>0.1038</v>
      </c>
      <c r="P132" s="217" t="s">
        <v>1583</v>
      </c>
      <c r="Q132" s="218">
        <v>43244</v>
      </c>
      <c r="R132" s="217">
        <v>0</v>
      </c>
      <c r="S132" s="219" t="str">
        <f t="shared" si="33"/>
        <v>Provisión contable</v>
      </c>
      <c r="T132" s="220">
        <f t="shared" si="39"/>
        <v>1038362</v>
      </c>
      <c r="U132" s="220">
        <f t="shared" si="40"/>
        <v>0</v>
      </c>
      <c r="V132" s="221">
        <f t="shared" si="41"/>
        <v>0</v>
      </c>
      <c r="W132" s="222" t="str">
        <f t="shared" si="34"/>
        <v>La erogación del proceso con esta acción o medio de control se deriva de una obligación previa</v>
      </c>
      <c r="X132" s="219">
        <f t="shared" si="50"/>
        <v>35</v>
      </c>
      <c r="Y132" s="219">
        <f t="shared" si="51"/>
        <v>35</v>
      </c>
      <c r="Z132" s="219">
        <f t="shared" si="52"/>
        <v>92</v>
      </c>
      <c r="AA132" s="219">
        <f t="shared" si="53"/>
        <v>65</v>
      </c>
      <c r="AB132" s="223">
        <f t="shared" si="48"/>
        <v>0.5675</v>
      </c>
      <c r="AC132" s="224">
        <f t="shared" si="35"/>
        <v>45834</v>
      </c>
      <c r="AD132" s="225" t="str">
        <f t="shared" si="42"/>
        <v>12-2023</v>
      </c>
      <c r="AE132" s="226">
        <f>IFERROR(VLOOKUP(AD132,IPC!$E$2:$F$1745,2,0),IPC!$H$1)</f>
        <v>196.40440950939998</v>
      </c>
      <c r="AF132" s="227" t="str">
        <f t="shared" si="36"/>
        <v>6-2017</v>
      </c>
      <c r="AG132" s="228">
        <f>IFERROR(VLOOKUP(AF132,IPC!$E$2:$F$1745,2,0),IPC!$H$1)</f>
        <v>137.87073799999999</v>
      </c>
      <c r="AH132" s="227" t="str">
        <f t="shared" si="49"/>
        <v>5-2018</v>
      </c>
      <c r="AI132" s="228">
        <f>IFERROR(VLOOKUP(AH132,IPC!$E$2:$F$1745,2,0),IPC!$H$1)</f>
        <v>142.06016099999999</v>
      </c>
      <c r="AJ132" s="227">
        <f>VLOOKUP(N132,T!$AD$1:$AE$50,2,0)</f>
        <v>1</v>
      </c>
      <c r="AK132" s="227">
        <f t="shared" si="43"/>
        <v>0</v>
      </c>
      <c r="AL132" s="229" t="s">
        <v>2191</v>
      </c>
      <c r="AM132" s="229">
        <v>1064626</v>
      </c>
    </row>
    <row r="133" spans="1:39" ht="15.75" hidden="1" x14ac:dyDescent="0.25">
      <c r="A133" s="207" t="s">
        <v>2324</v>
      </c>
      <c r="B133" s="208">
        <v>0</v>
      </c>
      <c r="C133" s="209">
        <v>1</v>
      </c>
      <c r="D133" s="209" t="s">
        <v>1583</v>
      </c>
      <c r="E133" s="210" t="s">
        <v>1</v>
      </c>
      <c r="F133" s="210" t="s">
        <v>1</v>
      </c>
      <c r="G133" s="210" t="s">
        <v>5</v>
      </c>
      <c r="H133" s="210" t="s">
        <v>1</v>
      </c>
      <c r="I133" s="211">
        <v>42947</v>
      </c>
      <c r="J133" s="212">
        <v>8</v>
      </c>
      <c r="K133" s="213" t="str">
        <f t="shared" si="30"/>
        <v>MEDIA</v>
      </c>
      <c r="L133" s="214">
        <f t="shared" si="31"/>
        <v>1.5780821917808219</v>
      </c>
      <c r="M133" s="215">
        <f t="shared" si="32"/>
        <v>0</v>
      </c>
      <c r="N133" s="210" t="s">
        <v>1555</v>
      </c>
      <c r="O133" s="216">
        <f t="shared" si="38"/>
        <v>0.1038</v>
      </c>
      <c r="P133" s="217" t="s">
        <v>1584</v>
      </c>
      <c r="Q133" s="218"/>
      <c r="R133" s="217"/>
      <c r="S133" s="219" t="str">
        <f t="shared" si="33"/>
        <v>Cuentas de orden</v>
      </c>
      <c r="T133" s="220">
        <f t="shared" si="39"/>
        <v>0</v>
      </c>
      <c r="U133" s="220">
        <f t="shared" si="40"/>
        <v>0</v>
      </c>
      <c r="V133" s="221">
        <f t="shared" si="41"/>
        <v>0</v>
      </c>
      <c r="W133" s="222" t="str">
        <f t="shared" si="34"/>
        <v>La erogación del proceso con esta acción o medio de control se deriva de una obligación previa</v>
      </c>
      <c r="X133" s="219">
        <f t="shared" si="50"/>
        <v>35</v>
      </c>
      <c r="Y133" s="219">
        <f t="shared" si="51"/>
        <v>35</v>
      </c>
      <c r="Z133" s="219">
        <f t="shared" si="52"/>
        <v>8</v>
      </c>
      <c r="AA133" s="219">
        <f t="shared" si="53"/>
        <v>35</v>
      </c>
      <c r="AB133" s="223">
        <f t="shared" si="48"/>
        <v>0.28249999999999997</v>
      </c>
      <c r="AC133" s="224">
        <f t="shared" si="35"/>
        <v>45867</v>
      </c>
      <c r="AD133" s="225" t="str">
        <f t="shared" si="42"/>
        <v>12-2023</v>
      </c>
      <c r="AE133" s="226">
        <f>IFERROR(VLOOKUP(AD133,IPC!$E$2:$F$1745,2,0),IPC!$H$1)</f>
        <v>196.40440950939998</v>
      </c>
      <c r="AF133" s="227" t="str">
        <f t="shared" si="36"/>
        <v>7-2017</v>
      </c>
      <c r="AG133" s="228">
        <f>IFERROR(VLOOKUP(AF133,IPC!$E$2:$F$1745,2,0),IPC!$H$1)</f>
        <v>137.80021500000001</v>
      </c>
      <c r="AH133" s="227" t="str">
        <f t="shared" si="49"/>
        <v>1-1900</v>
      </c>
      <c r="AI133" s="228">
        <f>IFERROR(VLOOKUP(AH133,IPC!$E$2:$F$1745,2,0),IPC!$H$1)</f>
        <v>196.40440950939998</v>
      </c>
      <c r="AJ133" s="227">
        <f>VLOOKUP(N133,T!$AD$1:$AE$50,2,0)</f>
        <v>1</v>
      </c>
      <c r="AK133" s="227">
        <f t="shared" si="43"/>
        <v>0</v>
      </c>
      <c r="AL133" s="229" t="s">
        <v>2191</v>
      </c>
      <c r="AM133" s="229">
        <v>1071063</v>
      </c>
    </row>
    <row r="134" spans="1:39" ht="15.75" x14ac:dyDescent="0.25">
      <c r="A134" s="207" t="s">
        <v>2325</v>
      </c>
      <c r="B134" s="208">
        <v>27049623</v>
      </c>
      <c r="C134" s="209">
        <v>1</v>
      </c>
      <c r="D134" s="209" t="s">
        <v>1583</v>
      </c>
      <c r="E134" s="210" t="s">
        <v>1</v>
      </c>
      <c r="F134" s="210" t="s">
        <v>1</v>
      </c>
      <c r="G134" s="210" t="s">
        <v>0</v>
      </c>
      <c r="H134" s="210" t="s">
        <v>1</v>
      </c>
      <c r="I134" s="211">
        <v>42976</v>
      </c>
      <c r="J134" s="212">
        <v>8</v>
      </c>
      <c r="K134" s="213" t="str">
        <f t="shared" si="30"/>
        <v>MEDIA</v>
      </c>
      <c r="L134" s="214">
        <f t="shared" si="31"/>
        <v>1.6575342465753424</v>
      </c>
      <c r="M134" s="215">
        <f t="shared" si="32"/>
        <v>38499468</v>
      </c>
      <c r="N134" s="210" t="s">
        <v>1725</v>
      </c>
      <c r="O134" s="216">
        <f t="shared" si="38"/>
        <v>0.1038</v>
      </c>
      <c r="P134" s="217" t="s">
        <v>1584</v>
      </c>
      <c r="Q134" s="218"/>
      <c r="R134" s="217"/>
      <c r="S134" s="219" t="str">
        <f t="shared" si="33"/>
        <v>Cuentas de orden</v>
      </c>
      <c r="T134" s="220">
        <f t="shared" si="39"/>
        <v>37987328</v>
      </c>
      <c r="U134" s="220">
        <f t="shared" si="40"/>
        <v>37987328</v>
      </c>
      <c r="V134" s="221">
        <f t="shared" si="41"/>
        <v>0</v>
      </c>
      <c r="W134" s="222" t="str">
        <f t="shared" si="34"/>
        <v/>
      </c>
      <c r="X134" s="219">
        <f t="shared" si="50"/>
        <v>35</v>
      </c>
      <c r="Y134" s="219">
        <f t="shared" si="51"/>
        <v>35</v>
      </c>
      <c r="Z134" s="219">
        <f t="shared" si="52"/>
        <v>92</v>
      </c>
      <c r="AA134" s="219">
        <f t="shared" si="53"/>
        <v>35</v>
      </c>
      <c r="AB134" s="223">
        <f t="shared" si="48"/>
        <v>0.49249999999999999</v>
      </c>
      <c r="AC134" s="224">
        <f t="shared" si="35"/>
        <v>45896</v>
      </c>
      <c r="AD134" s="225" t="str">
        <f t="shared" si="42"/>
        <v>12-2023</v>
      </c>
      <c r="AE134" s="226">
        <f>IFERROR(VLOOKUP(AD134,IPC!$E$2:$F$1745,2,0),IPC!$H$1)</f>
        <v>196.40440950939998</v>
      </c>
      <c r="AF134" s="227" t="str">
        <f t="shared" si="36"/>
        <v>8-2017</v>
      </c>
      <c r="AG134" s="228">
        <f>IFERROR(VLOOKUP(AF134,IPC!$E$2:$F$1745,2,0),IPC!$H$1)</f>
        <v>137.993213</v>
      </c>
      <c r="AH134" s="227" t="str">
        <f t="shared" si="49"/>
        <v>1-1900</v>
      </c>
      <c r="AI134" s="228">
        <f>IFERROR(VLOOKUP(AH134,IPC!$E$2:$F$1745,2,0),IPC!$H$1)</f>
        <v>196.40440950939998</v>
      </c>
      <c r="AJ134" s="227">
        <f>VLOOKUP(N134,T!$AD$1:$AE$50,2,0)</f>
        <v>0</v>
      </c>
      <c r="AK134" s="227" t="str">
        <f t="shared" si="43"/>
        <v>ok</v>
      </c>
      <c r="AL134" s="229" t="s">
        <v>2191</v>
      </c>
      <c r="AM134" s="229">
        <v>1080649</v>
      </c>
    </row>
    <row r="135" spans="1:39" ht="15.75" x14ac:dyDescent="0.25">
      <c r="A135" s="207" t="s">
        <v>2326</v>
      </c>
      <c r="B135" s="208">
        <v>29508680</v>
      </c>
      <c r="C135" s="209">
        <v>1</v>
      </c>
      <c r="D135" s="209" t="s">
        <v>1583</v>
      </c>
      <c r="E135" s="210" t="s">
        <v>1</v>
      </c>
      <c r="F135" s="210" t="s">
        <v>1</v>
      </c>
      <c r="G135" s="210" t="s">
        <v>2</v>
      </c>
      <c r="H135" s="210" t="s">
        <v>1</v>
      </c>
      <c r="I135" s="211">
        <v>42934</v>
      </c>
      <c r="J135" s="212">
        <v>8</v>
      </c>
      <c r="K135" s="213" t="str">
        <f t="shared" si="30"/>
        <v>MEDIA</v>
      </c>
      <c r="L135" s="214">
        <f t="shared" si="31"/>
        <v>1.5424657534246575</v>
      </c>
      <c r="M135" s="215">
        <f t="shared" si="32"/>
        <v>42058243</v>
      </c>
      <c r="N135" s="210" t="s">
        <v>1725</v>
      </c>
      <c r="O135" s="216">
        <f t="shared" si="38"/>
        <v>0.1038</v>
      </c>
      <c r="P135" s="217" t="s">
        <v>1584</v>
      </c>
      <c r="Q135" s="218"/>
      <c r="R135" s="217"/>
      <c r="S135" s="219" t="str">
        <f t="shared" si="33"/>
        <v>Cuentas de orden</v>
      </c>
      <c r="T135" s="220">
        <f t="shared" si="39"/>
        <v>41537361</v>
      </c>
      <c r="U135" s="220">
        <f t="shared" si="40"/>
        <v>41537361</v>
      </c>
      <c r="V135" s="221">
        <f t="shared" si="41"/>
        <v>0</v>
      </c>
      <c r="W135" s="222" t="str">
        <f t="shared" si="34"/>
        <v/>
      </c>
      <c r="X135" s="219">
        <f t="shared" si="50"/>
        <v>35</v>
      </c>
      <c r="Y135" s="219">
        <f t="shared" si="51"/>
        <v>35</v>
      </c>
      <c r="Z135" s="219">
        <f t="shared" si="52"/>
        <v>65</v>
      </c>
      <c r="AA135" s="219">
        <f t="shared" si="53"/>
        <v>35</v>
      </c>
      <c r="AB135" s="223">
        <f t="shared" si="48"/>
        <v>0.42499999999999999</v>
      </c>
      <c r="AC135" s="224">
        <f t="shared" si="35"/>
        <v>45854</v>
      </c>
      <c r="AD135" s="225" t="str">
        <f t="shared" si="42"/>
        <v>12-2023</v>
      </c>
      <c r="AE135" s="226">
        <f>IFERROR(VLOOKUP(AD135,IPC!$E$2:$F$1745,2,0),IPC!$H$1)</f>
        <v>196.40440950939998</v>
      </c>
      <c r="AF135" s="227" t="str">
        <f t="shared" si="36"/>
        <v>7-2017</v>
      </c>
      <c r="AG135" s="228">
        <f>IFERROR(VLOOKUP(AF135,IPC!$E$2:$F$1745,2,0),IPC!$H$1)</f>
        <v>137.80021500000001</v>
      </c>
      <c r="AH135" s="227" t="str">
        <f t="shared" si="49"/>
        <v>1-1900</v>
      </c>
      <c r="AI135" s="228">
        <f>IFERROR(VLOOKUP(AH135,IPC!$E$2:$F$1745,2,0),IPC!$H$1)</f>
        <v>196.40440950939998</v>
      </c>
      <c r="AJ135" s="227">
        <f>VLOOKUP(N135,T!$AD$1:$AE$50,2,0)</f>
        <v>0</v>
      </c>
      <c r="AK135" s="227" t="str">
        <f t="shared" si="43"/>
        <v>ok</v>
      </c>
      <c r="AL135" s="229" t="s">
        <v>2191</v>
      </c>
      <c r="AM135" s="229">
        <v>1081006</v>
      </c>
    </row>
    <row r="136" spans="1:39" ht="15.75" x14ac:dyDescent="0.25">
      <c r="A136" s="207" t="s">
        <v>2327</v>
      </c>
      <c r="B136" s="208">
        <v>17213399</v>
      </c>
      <c r="C136" s="209">
        <v>1</v>
      </c>
      <c r="D136" s="209" t="s">
        <v>1583</v>
      </c>
      <c r="E136" s="210" t="s">
        <v>1</v>
      </c>
      <c r="F136" s="210" t="s">
        <v>1</v>
      </c>
      <c r="G136" s="210" t="s">
        <v>1</v>
      </c>
      <c r="H136" s="210" t="s">
        <v>1</v>
      </c>
      <c r="I136" s="211">
        <v>42942</v>
      </c>
      <c r="J136" s="212">
        <v>8</v>
      </c>
      <c r="K136" s="213" t="str">
        <f t="shared" si="30"/>
        <v>MEDIA</v>
      </c>
      <c r="L136" s="214">
        <f t="shared" si="31"/>
        <v>1.5643835616438355</v>
      </c>
      <c r="M136" s="215">
        <f t="shared" si="32"/>
        <v>24533978</v>
      </c>
      <c r="N136" s="210" t="s">
        <v>1725</v>
      </c>
      <c r="O136" s="216">
        <f t="shared" si="38"/>
        <v>0.1038</v>
      </c>
      <c r="P136" s="217" t="s">
        <v>1584</v>
      </c>
      <c r="Q136" s="218"/>
      <c r="R136" s="217"/>
      <c r="S136" s="219" t="str">
        <f t="shared" si="33"/>
        <v>Cuentas de orden</v>
      </c>
      <c r="T136" s="220">
        <f t="shared" si="39"/>
        <v>24225840</v>
      </c>
      <c r="U136" s="220">
        <f t="shared" si="40"/>
        <v>24225840</v>
      </c>
      <c r="V136" s="221">
        <f t="shared" si="41"/>
        <v>0</v>
      </c>
      <c r="W136" s="222" t="str">
        <f t="shared" si="34"/>
        <v/>
      </c>
      <c r="X136" s="219">
        <f t="shared" si="50"/>
        <v>35</v>
      </c>
      <c r="Y136" s="219">
        <f t="shared" si="51"/>
        <v>35</v>
      </c>
      <c r="Z136" s="219">
        <f t="shared" si="52"/>
        <v>35</v>
      </c>
      <c r="AA136" s="219">
        <f t="shared" si="53"/>
        <v>35</v>
      </c>
      <c r="AB136" s="223">
        <f t="shared" si="48"/>
        <v>0.35</v>
      </c>
      <c r="AC136" s="224">
        <f t="shared" si="35"/>
        <v>45862</v>
      </c>
      <c r="AD136" s="225" t="str">
        <f t="shared" si="42"/>
        <v>12-2023</v>
      </c>
      <c r="AE136" s="226">
        <f>IFERROR(VLOOKUP(AD136,IPC!$E$2:$F$1745,2,0),IPC!$H$1)</f>
        <v>196.40440950939998</v>
      </c>
      <c r="AF136" s="227" t="str">
        <f t="shared" si="36"/>
        <v>7-2017</v>
      </c>
      <c r="AG136" s="228">
        <f>IFERROR(VLOOKUP(AF136,IPC!$E$2:$F$1745,2,0),IPC!$H$1)</f>
        <v>137.80021500000001</v>
      </c>
      <c r="AH136" s="227" t="str">
        <f t="shared" si="49"/>
        <v>1-1900</v>
      </c>
      <c r="AI136" s="228">
        <f>IFERROR(VLOOKUP(AH136,IPC!$E$2:$F$1745,2,0),IPC!$H$1)</f>
        <v>196.40440950939998</v>
      </c>
      <c r="AJ136" s="227">
        <f>VLOOKUP(N136,T!$AD$1:$AE$50,2,0)</f>
        <v>0</v>
      </c>
      <c r="AK136" s="227" t="str">
        <f t="shared" si="43"/>
        <v>ok</v>
      </c>
      <c r="AL136" s="229" t="s">
        <v>2191</v>
      </c>
      <c r="AM136" s="229">
        <v>1081314</v>
      </c>
    </row>
    <row r="137" spans="1:39" ht="15.75" x14ac:dyDescent="0.25">
      <c r="A137" s="207" t="s">
        <v>2328</v>
      </c>
      <c r="B137" s="208">
        <v>95771700</v>
      </c>
      <c r="C137" s="209">
        <v>1</v>
      </c>
      <c r="D137" s="209" t="s">
        <v>1583</v>
      </c>
      <c r="E137" s="210" t="s">
        <v>1</v>
      </c>
      <c r="F137" s="210" t="s">
        <v>1</v>
      </c>
      <c r="G137" s="210" t="s">
        <v>2</v>
      </c>
      <c r="H137" s="210" t="s">
        <v>1</v>
      </c>
      <c r="I137" s="211">
        <v>42996</v>
      </c>
      <c r="J137" s="212">
        <v>8</v>
      </c>
      <c r="K137" s="213" t="str">
        <f t="shared" si="30"/>
        <v>MEDIA</v>
      </c>
      <c r="L137" s="214">
        <f t="shared" si="31"/>
        <v>1.7123287671232876</v>
      </c>
      <c r="M137" s="215">
        <f t="shared" si="32"/>
        <v>136256060</v>
      </c>
      <c r="N137" s="210" t="s">
        <v>1725</v>
      </c>
      <c r="O137" s="216">
        <f t="shared" si="38"/>
        <v>0.1038</v>
      </c>
      <c r="P137" s="217" t="s">
        <v>1584</v>
      </c>
      <c r="Q137" s="218"/>
      <c r="R137" s="217"/>
      <c r="S137" s="219" t="str">
        <f t="shared" si="33"/>
        <v>Cuentas de orden</v>
      </c>
      <c r="T137" s="220">
        <f t="shared" si="39"/>
        <v>134384006</v>
      </c>
      <c r="U137" s="220">
        <f t="shared" si="40"/>
        <v>134384006</v>
      </c>
      <c r="V137" s="221">
        <f t="shared" si="41"/>
        <v>0</v>
      </c>
      <c r="W137" s="222" t="str">
        <f t="shared" si="34"/>
        <v/>
      </c>
      <c r="X137" s="219">
        <f t="shared" si="50"/>
        <v>35</v>
      </c>
      <c r="Y137" s="219">
        <f t="shared" si="51"/>
        <v>35</v>
      </c>
      <c r="Z137" s="219">
        <f t="shared" si="52"/>
        <v>65</v>
      </c>
      <c r="AA137" s="219">
        <f t="shared" si="53"/>
        <v>35</v>
      </c>
      <c r="AB137" s="223">
        <f t="shared" si="48"/>
        <v>0.42499999999999999</v>
      </c>
      <c r="AC137" s="224">
        <f t="shared" si="35"/>
        <v>45916</v>
      </c>
      <c r="AD137" s="225" t="str">
        <f t="shared" si="42"/>
        <v>12-2023</v>
      </c>
      <c r="AE137" s="226">
        <f>IFERROR(VLOOKUP(AD137,IPC!$E$2:$F$1745,2,0),IPC!$H$1)</f>
        <v>196.40440950939998</v>
      </c>
      <c r="AF137" s="227" t="str">
        <f t="shared" si="36"/>
        <v>9-2017</v>
      </c>
      <c r="AG137" s="228">
        <f>IFERROR(VLOOKUP(AF137,IPC!$E$2:$F$1745,2,0),IPC!$H$1)</f>
        <v>138.04879</v>
      </c>
      <c r="AH137" s="227" t="str">
        <f t="shared" si="49"/>
        <v>1-1900</v>
      </c>
      <c r="AI137" s="228">
        <f>IFERROR(VLOOKUP(AH137,IPC!$E$2:$F$1745,2,0),IPC!$H$1)</f>
        <v>196.40440950939998</v>
      </c>
      <c r="AJ137" s="227">
        <f>VLOOKUP(N137,T!$AD$1:$AE$50,2,0)</f>
        <v>0</v>
      </c>
      <c r="AK137" s="227" t="str">
        <f t="shared" si="43"/>
        <v>ok</v>
      </c>
      <c r="AL137" s="229" t="s">
        <v>2191</v>
      </c>
      <c r="AM137" s="229">
        <v>1081845</v>
      </c>
    </row>
    <row r="138" spans="1:39" ht="15.75" x14ac:dyDescent="0.25">
      <c r="A138" s="207" t="s">
        <v>2329</v>
      </c>
      <c r="B138" s="208">
        <v>811488700</v>
      </c>
      <c r="C138" s="209">
        <v>1</v>
      </c>
      <c r="D138" s="209" t="s">
        <v>1583</v>
      </c>
      <c r="E138" s="210" t="s">
        <v>2</v>
      </c>
      <c r="F138" s="210" t="s">
        <v>1</v>
      </c>
      <c r="G138" s="210" t="s">
        <v>2</v>
      </c>
      <c r="H138" s="210" t="s">
        <v>1</v>
      </c>
      <c r="I138" s="211">
        <v>43017</v>
      </c>
      <c r="J138" s="212">
        <v>8</v>
      </c>
      <c r="K138" s="213" t="str">
        <f t="shared" si="30"/>
        <v>MEDIA</v>
      </c>
      <c r="L138" s="214">
        <f t="shared" si="31"/>
        <v>1.7698630136986302</v>
      </c>
      <c r="M138" s="215">
        <f t="shared" si="32"/>
        <v>1154326061</v>
      </c>
      <c r="N138" s="210" t="s">
        <v>1727</v>
      </c>
      <c r="O138" s="216">
        <f t="shared" si="38"/>
        <v>0.1038</v>
      </c>
      <c r="P138" s="217" t="s">
        <v>1584</v>
      </c>
      <c r="Q138" s="218"/>
      <c r="R138" s="217"/>
      <c r="S138" s="219" t="str">
        <f t="shared" si="33"/>
        <v>Cuentas de orden</v>
      </c>
      <c r="T138" s="220">
        <f t="shared" si="39"/>
        <v>1137937421</v>
      </c>
      <c r="U138" s="220">
        <f t="shared" si="40"/>
        <v>1137937421</v>
      </c>
      <c r="V138" s="221">
        <f t="shared" si="41"/>
        <v>0</v>
      </c>
      <c r="W138" s="222" t="str">
        <f t="shared" si="34"/>
        <v/>
      </c>
      <c r="X138" s="219">
        <f t="shared" si="50"/>
        <v>65</v>
      </c>
      <c r="Y138" s="219">
        <f t="shared" si="51"/>
        <v>35</v>
      </c>
      <c r="Z138" s="219">
        <f t="shared" si="52"/>
        <v>65</v>
      </c>
      <c r="AA138" s="219">
        <f t="shared" si="53"/>
        <v>35</v>
      </c>
      <c r="AB138" s="223">
        <f t="shared" si="48"/>
        <v>0.5</v>
      </c>
      <c r="AC138" s="224">
        <f t="shared" si="35"/>
        <v>45937</v>
      </c>
      <c r="AD138" s="225" t="str">
        <f t="shared" si="42"/>
        <v>12-2023</v>
      </c>
      <c r="AE138" s="226">
        <f>IFERROR(VLOOKUP(AD138,IPC!$E$2:$F$1745,2,0),IPC!$H$1)</f>
        <v>196.40440950939998</v>
      </c>
      <c r="AF138" s="227" t="str">
        <f t="shared" si="36"/>
        <v>10-2017</v>
      </c>
      <c r="AG138" s="228">
        <f>IFERROR(VLOOKUP(AF138,IPC!$E$2:$F$1745,2,0),IPC!$H$1)</f>
        <v>138.07187099999999</v>
      </c>
      <c r="AH138" s="227" t="str">
        <f t="shared" si="49"/>
        <v>1-1900</v>
      </c>
      <c r="AI138" s="228">
        <f>IFERROR(VLOOKUP(AH138,IPC!$E$2:$F$1745,2,0),IPC!$H$1)</f>
        <v>196.40440950939998</v>
      </c>
      <c r="AJ138" s="227">
        <f>VLOOKUP(N138,T!$AD$1:$AE$50,2,0)</f>
        <v>0</v>
      </c>
      <c r="AK138" s="227" t="str">
        <f t="shared" si="43"/>
        <v>ok</v>
      </c>
      <c r="AL138" s="229" t="s">
        <v>2191</v>
      </c>
      <c r="AM138" s="229">
        <v>1086253</v>
      </c>
    </row>
    <row r="139" spans="1:39" ht="15.75" x14ac:dyDescent="0.25">
      <c r="A139" s="207" t="s">
        <v>2330</v>
      </c>
      <c r="B139" s="208">
        <v>29508680</v>
      </c>
      <c r="C139" s="209">
        <v>1</v>
      </c>
      <c r="D139" s="209" t="s">
        <v>1583</v>
      </c>
      <c r="E139" s="210" t="s">
        <v>5</v>
      </c>
      <c r="F139" s="210" t="s">
        <v>5</v>
      </c>
      <c r="G139" s="210" t="s">
        <v>2</v>
      </c>
      <c r="H139" s="210" t="s">
        <v>2</v>
      </c>
      <c r="I139" s="211">
        <v>42933</v>
      </c>
      <c r="J139" s="212">
        <v>8</v>
      </c>
      <c r="K139" s="213" t="str">
        <f t="shared" si="30"/>
        <v>MEDIA</v>
      </c>
      <c r="L139" s="214">
        <f t="shared" si="31"/>
        <v>1.5397260273972602</v>
      </c>
      <c r="M139" s="215">
        <f t="shared" si="32"/>
        <v>42058243</v>
      </c>
      <c r="N139" s="210" t="s">
        <v>1727</v>
      </c>
      <c r="O139" s="216">
        <f t="shared" si="38"/>
        <v>0.1038</v>
      </c>
      <c r="P139" s="217" t="s">
        <v>1584</v>
      </c>
      <c r="Q139" s="218"/>
      <c r="R139" s="217"/>
      <c r="S139" s="219" t="str">
        <f t="shared" si="33"/>
        <v>Cuentas de orden</v>
      </c>
      <c r="T139" s="220">
        <f t="shared" si="39"/>
        <v>41538280</v>
      </c>
      <c r="U139" s="220">
        <f t="shared" si="40"/>
        <v>41538280</v>
      </c>
      <c r="V139" s="221">
        <f t="shared" si="41"/>
        <v>0</v>
      </c>
      <c r="W139" s="222" t="str">
        <f t="shared" si="34"/>
        <v/>
      </c>
      <c r="X139" s="219">
        <f t="shared" si="50"/>
        <v>8</v>
      </c>
      <c r="Y139" s="219">
        <f t="shared" si="51"/>
        <v>8</v>
      </c>
      <c r="Z139" s="219">
        <f t="shared" si="52"/>
        <v>65</v>
      </c>
      <c r="AA139" s="219">
        <f t="shared" si="53"/>
        <v>65</v>
      </c>
      <c r="AB139" s="223">
        <f t="shared" si="48"/>
        <v>0.36499999999999999</v>
      </c>
      <c r="AC139" s="224">
        <f t="shared" si="35"/>
        <v>45853</v>
      </c>
      <c r="AD139" s="225" t="str">
        <f t="shared" si="42"/>
        <v>12-2023</v>
      </c>
      <c r="AE139" s="226">
        <f>IFERROR(VLOOKUP(AD139,IPC!$E$2:$F$1745,2,0),IPC!$H$1)</f>
        <v>196.40440950939998</v>
      </c>
      <c r="AF139" s="227" t="str">
        <f t="shared" si="36"/>
        <v>7-2017</v>
      </c>
      <c r="AG139" s="228">
        <f>IFERROR(VLOOKUP(AF139,IPC!$E$2:$F$1745,2,0),IPC!$H$1)</f>
        <v>137.80021500000001</v>
      </c>
      <c r="AH139" s="227" t="str">
        <f t="shared" si="49"/>
        <v>1-1900</v>
      </c>
      <c r="AI139" s="228">
        <f>IFERROR(VLOOKUP(AH139,IPC!$E$2:$F$1745,2,0),IPC!$H$1)</f>
        <v>196.40440950939998</v>
      </c>
      <c r="AJ139" s="227">
        <f>VLOOKUP(N139,T!$AD$1:$AE$50,2,0)</f>
        <v>0</v>
      </c>
      <c r="AK139" s="227" t="str">
        <f t="shared" si="43"/>
        <v>ok</v>
      </c>
      <c r="AL139" s="229" t="s">
        <v>2191</v>
      </c>
      <c r="AM139" s="229">
        <v>1091405</v>
      </c>
    </row>
    <row r="140" spans="1:39" ht="15.75" x14ac:dyDescent="0.25">
      <c r="A140" s="207" t="s">
        <v>2331</v>
      </c>
      <c r="B140" s="208">
        <v>22131513</v>
      </c>
      <c r="C140" s="209">
        <v>1</v>
      </c>
      <c r="D140" s="209" t="s">
        <v>1583</v>
      </c>
      <c r="E140" s="210" t="s">
        <v>1</v>
      </c>
      <c r="F140" s="210" t="s">
        <v>1</v>
      </c>
      <c r="G140" s="210" t="s">
        <v>2</v>
      </c>
      <c r="H140" s="210" t="s">
        <v>1</v>
      </c>
      <c r="I140" s="211">
        <v>42916</v>
      </c>
      <c r="J140" s="212">
        <v>8</v>
      </c>
      <c r="K140" s="213" t="str">
        <f t="shared" si="30"/>
        <v>MEDIA</v>
      </c>
      <c r="L140" s="214">
        <f t="shared" si="31"/>
        <v>1.4931506849315068</v>
      </c>
      <c r="M140" s="215">
        <f t="shared" si="32"/>
        <v>31527551</v>
      </c>
      <c r="N140" s="210" t="s">
        <v>1725</v>
      </c>
      <c r="O140" s="216">
        <f t="shared" si="38"/>
        <v>0.1038</v>
      </c>
      <c r="P140" s="217" t="s">
        <v>1584</v>
      </c>
      <c r="Q140" s="218"/>
      <c r="R140" s="217"/>
      <c r="S140" s="219" t="str">
        <f t="shared" si="33"/>
        <v>Cuentas de orden</v>
      </c>
      <c r="T140" s="220">
        <f t="shared" si="39"/>
        <v>31149498</v>
      </c>
      <c r="U140" s="220">
        <f t="shared" si="40"/>
        <v>31149498</v>
      </c>
      <c r="V140" s="221">
        <f t="shared" si="41"/>
        <v>0</v>
      </c>
      <c r="W140" s="222" t="str">
        <f t="shared" si="34"/>
        <v/>
      </c>
      <c r="X140" s="219">
        <f t="shared" si="50"/>
        <v>35</v>
      </c>
      <c r="Y140" s="219">
        <f t="shared" si="51"/>
        <v>35</v>
      </c>
      <c r="Z140" s="219">
        <f t="shared" si="52"/>
        <v>65</v>
      </c>
      <c r="AA140" s="219">
        <f t="shared" si="53"/>
        <v>35</v>
      </c>
      <c r="AB140" s="223">
        <f t="shared" si="48"/>
        <v>0.42499999999999999</v>
      </c>
      <c r="AC140" s="224">
        <f t="shared" si="35"/>
        <v>45836</v>
      </c>
      <c r="AD140" s="225" t="str">
        <f t="shared" si="42"/>
        <v>12-2023</v>
      </c>
      <c r="AE140" s="226">
        <f>IFERROR(VLOOKUP(AD140,IPC!$E$2:$F$1745,2,0),IPC!$H$1)</f>
        <v>196.40440950939998</v>
      </c>
      <c r="AF140" s="227" t="str">
        <f t="shared" si="36"/>
        <v>6-2017</v>
      </c>
      <c r="AG140" s="228">
        <f>IFERROR(VLOOKUP(AF140,IPC!$E$2:$F$1745,2,0),IPC!$H$1)</f>
        <v>137.87073799999999</v>
      </c>
      <c r="AH140" s="227" t="str">
        <f t="shared" si="49"/>
        <v>1-1900</v>
      </c>
      <c r="AI140" s="228">
        <f>IFERROR(VLOOKUP(AH140,IPC!$E$2:$F$1745,2,0),IPC!$H$1)</f>
        <v>196.40440950939998</v>
      </c>
      <c r="AJ140" s="227">
        <f>VLOOKUP(N140,T!$AD$1:$AE$50,2,0)</f>
        <v>0</v>
      </c>
      <c r="AK140" s="227" t="str">
        <f t="shared" si="43"/>
        <v>ok</v>
      </c>
      <c r="AL140" s="229" t="s">
        <v>2191</v>
      </c>
      <c r="AM140" s="229">
        <v>1094154</v>
      </c>
    </row>
    <row r="141" spans="1:39" ht="15.75" x14ac:dyDescent="0.25">
      <c r="A141" s="207" t="s">
        <v>2332</v>
      </c>
      <c r="B141" s="208">
        <v>34906666</v>
      </c>
      <c r="C141" s="209">
        <v>1</v>
      </c>
      <c r="D141" s="209" t="s">
        <v>1583</v>
      </c>
      <c r="E141" s="210" t="s">
        <v>1</v>
      </c>
      <c r="F141" s="210" t="s">
        <v>1</v>
      </c>
      <c r="G141" s="210" t="s">
        <v>2</v>
      </c>
      <c r="H141" s="210" t="s">
        <v>1</v>
      </c>
      <c r="I141" s="211">
        <v>42828</v>
      </c>
      <c r="J141" s="212">
        <v>8</v>
      </c>
      <c r="K141" s="213" t="str">
        <f t="shared" si="30"/>
        <v>MEDIA</v>
      </c>
      <c r="L141" s="214">
        <f t="shared" si="31"/>
        <v>1.252054794520548</v>
      </c>
      <c r="M141" s="215">
        <f t="shared" si="32"/>
        <v>49895633</v>
      </c>
      <c r="N141" s="210" t="s">
        <v>1725</v>
      </c>
      <c r="O141" s="216">
        <f t="shared" si="38"/>
        <v>0.1038</v>
      </c>
      <c r="P141" s="217" t="s">
        <v>1584</v>
      </c>
      <c r="Q141" s="218"/>
      <c r="R141" s="217"/>
      <c r="S141" s="219" t="str">
        <f t="shared" si="33"/>
        <v>Cuentas de orden</v>
      </c>
      <c r="T141" s="220">
        <f t="shared" si="39"/>
        <v>49393444</v>
      </c>
      <c r="U141" s="220">
        <f t="shared" si="40"/>
        <v>49393444</v>
      </c>
      <c r="V141" s="221">
        <f t="shared" si="41"/>
        <v>0</v>
      </c>
      <c r="W141" s="222" t="str">
        <f t="shared" si="34"/>
        <v/>
      </c>
      <c r="X141" s="219">
        <f t="shared" si="50"/>
        <v>35</v>
      </c>
      <c r="Y141" s="219">
        <f t="shared" si="51"/>
        <v>35</v>
      </c>
      <c r="Z141" s="219">
        <f t="shared" si="52"/>
        <v>65</v>
      </c>
      <c r="AA141" s="219">
        <f t="shared" si="53"/>
        <v>35</v>
      </c>
      <c r="AB141" s="223">
        <f t="shared" si="48"/>
        <v>0.42499999999999999</v>
      </c>
      <c r="AC141" s="224">
        <f t="shared" si="35"/>
        <v>45748</v>
      </c>
      <c r="AD141" s="225" t="str">
        <f t="shared" si="42"/>
        <v>12-2023</v>
      </c>
      <c r="AE141" s="226">
        <f>IFERROR(VLOOKUP(AD141,IPC!$E$2:$F$1745,2,0),IPC!$H$1)</f>
        <v>196.40440950939998</v>
      </c>
      <c r="AF141" s="227" t="str">
        <f t="shared" si="36"/>
        <v>4-2017</v>
      </c>
      <c r="AG141" s="228">
        <f>IFERROR(VLOOKUP(AF141,IPC!$E$2:$F$1745,2,0),IPC!$H$1)</f>
        <v>137.40326899999999</v>
      </c>
      <c r="AH141" s="227" t="str">
        <f t="shared" si="49"/>
        <v>1-1900</v>
      </c>
      <c r="AI141" s="228">
        <f>IFERROR(VLOOKUP(AH141,IPC!$E$2:$F$1745,2,0),IPC!$H$1)</f>
        <v>196.40440950939998</v>
      </c>
      <c r="AJ141" s="227">
        <f>VLOOKUP(N141,T!$AD$1:$AE$50,2,0)</f>
        <v>0</v>
      </c>
      <c r="AK141" s="227" t="str">
        <f t="shared" si="43"/>
        <v>ok</v>
      </c>
      <c r="AL141" s="229" t="s">
        <v>2191</v>
      </c>
      <c r="AM141" s="229">
        <v>1099551</v>
      </c>
    </row>
    <row r="142" spans="1:39" ht="15.75" hidden="1" x14ac:dyDescent="0.25">
      <c r="A142" s="207" t="s">
        <v>2333</v>
      </c>
      <c r="B142" s="208">
        <v>0</v>
      </c>
      <c r="C142" s="209">
        <v>1</v>
      </c>
      <c r="D142" s="209" t="s">
        <v>1583</v>
      </c>
      <c r="E142" s="210" t="s">
        <v>1</v>
      </c>
      <c r="F142" s="210" t="s">
        <v>1</v>
      </c>
      <c r="G142" s="210" t="s">
        <v>2</v>
      </c>
      <c r="H142" s="210" t="s">
        <v>1</v>
      </c>
      <c r="I142" s="211">
        <v>43028</v>
      </c>
      <c r="J142" s="212">
        <v>9</v>
      </c>
      <c r="K142" s="213" t="str">
        <f t="shared" ref="K142:K205" si="54">IFERROR(IF(AB142&gt;0.5,"ALTA",IF(AND(AB142&gt;0.25,AB142&lt;=0.5),"MEDIA",IF(AND(AB142&gt;=0.1,AB142&lt;=0.25),"BAJA",IF(AND(AB142&lt;0.1),"REMOTA")))),"")</f>
        <v>MEDIA</v>
      </c>
      <c r="L142" s="214">
        <f t="shared" ref="L142:L205" si="55">+(AC142-$J$5)/365</f>
        <v>2.8</v>
      </c>
      <c r="M142" s="215">
        <f t="shared" ref="M142:M205" si="56">ROUND(IFERROR(B142*C142*AE142/AG142,""),0)</f>
        <v>0</v>
      </c>
      <c r="N142" s="210" t="s">
        <v>1555</v>
      </c>
      <c r="O142" s="216">
        <f t="shared" si="38"/>
        <v>0.1038</v>
      </c>
      <c r="P142" s="217" t="s">
        <v>1584</v>
      </c>
      <c r="Q142" s="218"/>
      <c r="R142" s="217"/>
      <c r="S142" s="219" t="str">
        <f t="shared" ref="S142:S205" si="57">IF(A142="","",IF(P142="SI","Provisión contable",(IFERROR(IF(L142&lt;0,"Revise duración",IF(AB142&gt;50%,"Provisión contable",IF(AB142&lt;=10%,"No se registra","Cuentas de orden"))),""))))</f>
        <v>Cuentas de orden</v>
      </c>
      <c r="T142" s="220">
        <f t="shared" si="39"/>
        <v>0</v>
      </c>
      <c r="U142" s="220">
        <f t="shared" si="40"/>
        <v>0</v>
      </c>
      <c r="V142" s="221">
        <f t="shared" si="41"/>
        <v>0</v>
      </c>
      <c r="W142" s="222" t="str">
        <f t="shared" ref="W142:W205" si="58">IF(D142="NO","El proceso no genera erogación",IF(AJ142=1,"La erogación del proceso con esta acción o medio de control se deriva de una obligación previa",IF(P142="SI","Ya tiene fallo desfavorable, clasifíquelo como Provisión contable","")))</f>
        <v>La erogación del proceso con esta acción o medio de control se deriva de una obligación previa</v>
      </c>
      <c r="X142" s="219">
        <f t="shared" si="50"/>
        <v>35</v>
      </c>
      <c r="Y142" s="219">
        <f t="shared" si="51"/>
        <v>35</v>
      </c>
      <c r="Z142" s="219">
        <f t="shared" si="52"/>
        <v>65</v>
      </c>
      <c r="AA142" s="219">
        <f t="shared" si="53"/>
        <v>35</v>
      </c>
      <c r="AB142" s="223">
        <f t="shared" si="48"/>
        <v>0.42499999999999999</v>
      </c>
      <c r="AC142" s="224">
        <f t="shared" ref="AC142:AC205" si="59">+I142+365*J142</f>
        <v>46313</v>
      </c>
      <c r="AD142" s="225" t="str">
        <f t="shared" si="42"/>
        <v>12-2023</v>
      </c>
      <c r="AE142" s="226">
        <f>IFERROR(VLOOKUP(AD142,IPC!$E$2:$F$1745,2,0),IPC!$H$1)</f>
        <v>196.40440950939998</v>
      </c>
      <c r="AF142" s="227" t="str">
        <f t="shared" ref="AF142:AF205" si="60">(MONTH(I142)&amp;"-"&amp;YEAR(I142))</f>
        <v>10-2017</v>
      </c>
      <c r="AG142" s="228">
        <f>IFERROR(VLOOKUP(AF142,IPC!$E$2:$F$1745,2,0),IPC!$H$1)</f>
        <v>138.07187099999999</v>
      </c>
      <c r="AH142" s="227" t="str">
        <f t="shared" si="49"/>
        <v>1-1900</v>
      </c>
      <c r="AI142" s="228">
        <f>IFERROR(VLOOKUP(AH142,IPC!$E$2:$F$1745,2,0),IPC!$H$1)</f>
        <v>196.40440950939998</v>
      </c>
      <c r="AJ142" s="227">
        <f>VLOOKUP(N142,T!$AD$1:$AE$50,2,0)</f>
        <v>1</v>
      </c>
      <c r="AK142" s="227">
        <f t="shared" si="43"/>
        <v>0</v>
      </c>
      <c r="AL142" s="229" t="s">
        <v>2191</v>
      </c>
      <c r="AM142" s="229">
        <v>1102291</v>
      </c>
    </row>
    <row r="143" spans="1:39" ht="15.75" x14ac:dyDescent="0.25">
      <c r="A143" s="207" t="s">
        <v>2334</v>
      </c>
      <c r="B143" s="208">
        <v>580200000</v>
      </c>
      <c r="C143" s="209">
        <v>1</v>
      </c>
      <c r="D143" s="209" t="s">
        <v>1583</v>
      </c>
      <c r="E143" s="210" t="s">
        <v>1</v>
      </c>
      <c r="F143" s="210" t="s">
        <v>1</v>
      </c>
      <c r="G143" s="210" t="s">
        <v>5</v>
      </c>
      <c r="H143" s="210" t="s">
        <v>1</v>
      </c>
      <c r="I143" s="211">
        <v>42951</v>
      </c>
      <c r="J143" s="212">
        <v>8</v>
      </c>
      <c r="K143" s="213" t="str">
        <f t="shared" si="54"/>
        <v>MEDIA</v>
      </c>
      <c r="L143" s="214">
        <f t="shared" si="55"/>
        <v>1.5890410958904109</v>
      </c>
      <c r="M143" s="215">
        <f t="shared" si="56"/>
        <v>825793066</v>
      </c>
      <c r="N143" s="210" t="s">
        <v>1725</v>
      </c>
      <c r="O143" s="216">
        <f t="shared" ref="O143:O206" si="61">_xlfn.IFNA(IF(L143&lt;0," ",IF(L143&lt;3,$O$5,IF(L143&lt;7,$O$6,IF(L143&lt;30,$O$7,0)))),IF(L143&lt;3,$P$5,IF(L143&lt;7,$P$6,IF(L143&lt;30,$P$7,$P$6))))</f>
        <v>0.1038</v>
      </c>
      <c r="P143" s="217" t="s">
        <v>1584</v>
      </c>
      <c r="Q143" s="218"/>
      <c r="R143" s="217"/>
      <c r="S143" s="219" t="str">
        <f t="shared" si="57"/>
        <v>Cuentas de orden</v>
      </c>
      <c r="T143" s="220">
        <f t="shared" ref="T143:T206" si="62">ROUND(IFERROR(M143*((1+$S$12)^L143)/((1+O143)^L143),""),0)</f>
        <v>815258961</v>
      </c>
      <c r="U143" s="220">
        <f t="shared" ref="U143:U206" si="63">+ROUND(IF(D143="NO",0,(IF(AJ143=1,0,IF(P143="SI",R143*AE143/AI143,T143)))),0)</f>
        <v>815258961</v>
      </c>
      <c r="V143" s="221">
        <f t="shared" ref="V143:V206" si="64">+ROUND(IF(D143="NO",0,(IF(AJ143=1,0,IF(P143="SI",R143*AE143/AI143,IF(S143="Provisión contable",T143,0))))),0)</f>
        <v>0</v>
      </c>
      <c r="W143" s="222" t="str">
        <f t="shared" si="58"/>
        <v/>
      </c>
      <c r="X143" s="219">
        <f t="shared" si="50"/>
        <v>35</v>
      </c>
      <c r="Y143" s="219">
        <f t="shared" si="51"/>
        <v>35</v>
      </c>
      <c r="Z143" s="219">
        <f t="shared" si="52"/>
        <v>8</v>
      </c>
      <c r="AA143" s="219">
        <f t="shared" si="53"/>
        <v>35</v>
      </c>
      <c r="AB143" s="223">
        <f t="shared" si="48"/>
        <v>0.28249999999999997</v>
      </c>
      <c r="AC143" s="224">
        <f t="shared" si="59"/>
        <v>45871</v>
      </c>
      <c r="AD143" s="225" t="str">
        <f t="shared" ref="AD143:AD206" si="65">+$L$5</f>
        <v>12-2023</v>
      </c>
      <c r="AE143" s="226">
        <f>IFERROR(VLOOKUP(AD143,IPC!$E$2:$F$1745,2,0),IPC!$H$1)</f>
        <v>196.40440950939998</v>
      </c>
      <c r="AF143" s="227" t="str">
        <f t="shared" si="60"/>
        <v>8-2017</v>
      </c>
      <c r="AG143" s="228">
        <f>IFERROR(VLOOKUP(AF143,IPC!$E$2:$F$1745,2,0),IPC!$H$1)</f>
        <v>137.993213</v>
      </c>
      <c r="AH143" s="227" t="str">
        <f t="shared" si="49"/>
        <v>1-1900</v>
      </c>
      <c r="AI143" s="228">
        <f>IFERROR(VLOOKUP(AH143,IPC!$E$2:$F$1745,2,0),IPC!$H$1)</f>
        <v>196.40440950939998</v>
      </c>
      <c r="AJ143" s="227">
        <f>VLOOKUP(N143,T!$AD$1:$AE$50,2,0)</f>
        <v>0</v>
      </c>
      <c r="AK143" s="227" t="str">
        <f t="shared" ref="AK143:AK206" si="66">IF(AJ143=1,0,"ok")</f>
        <v>ok</v>
      </c>
      <c r="AL143" s="229" t="s">
        <v>2191</v>
      </c>
      <c r="AM143" s="229">
        <v>1116767</v>
      </c>
    </row>
    <row r="144" spans="1:39" ht="15.75" hidden="1" x14ac:dyDescent="0.25">
      <c r="A144" s="207" t="s">
        <v>2335</v>
      </c>
      <c r="B144" s="208">
        <v>0</v>
      </c>
      <c r="C144" s="209">
        <v>1</v>
      </c>
      <c r="D144" s="209" t="s">
        <v>1583</v>
      </c>
      <c r="E144" s="210" t="s">
        <v>5</v>
      </c>
      <c r="F144" s="210" t="s">
        <v>5</v>
      </c>
      <c r="G144" s="210" t="s">
        <v>5</v>
      </c>
      <c r="H144" s="210" t="s">
        <v>5</v>
      </c>
      <c r="I144" s="211">
        <v>43083</v>
      </c>
      <c r="J144" s="212">
        <v>8</v>
      </c>
      <c r="K144" s="213" t="str">
        <f t="shared" si="54"/>
        <v>REMOTA</v>
      </c>
      <c r="L144" s="214">
        <f t="shared" si="55"/>
        <v>1.9506849315068493</v>
      </c>
      <c r="M144" s="215">
        <f t="shared" si="56"/>
        <v>0</v>
      </c>
      <c r="N144" s="210" t="s">
        <v>1553</v>
      </c>
      <c r="O144" s="216">
        <f t="shared" si="61"/>
        <v>0.1038</v>
      </c>
      <c r="P144" s="217" t="s">
        <v>1584</v>
      </c>
      <c r="Q144" s="218"/>
      <c r="R144" s="217"/>
      <c r="S144" s="219" t="str">
        <f t="shared" si="57"/>
        <v>No se registra</v>
      </c>
      <c r="T144" s="220">
        <f t="shared" si="62"/>
        <v>0</v>
      </c>
      <c r="U144" s="220">
        <f t="shared" si="63"/>
        <v>0</v>
      </c>
      <c r="V144" s="221">
        <f t="shared" si="64"/>
        <v>0</v>
      </c>
      <c r="W144" s="222" t="str">
        <f t="shared" si="58"/>
        <v>La erogación del proceso con esta acción o medio de control se deriva de una obligación previa</v>
      </c>
      <c r="X144" s="219">
        <f t="shared" si="50"/>
        <v>8</v>
      </c>
      <c r="Y144" s="219">
        <f t="shared" si="51"/>
        <v>8</v>
      </c>
      <c r="Z144" s="219">
        <f t="shared" si="52"/>
        <v>8</v>
      </c>
      <c r="AA144" s="219">
        <f t="shared" si="53"/>
        <v>8</v>
      </c>
      <c r="AB144" s="223">
        <f t="shared" si="48"/>
        <v>0.08</v>
      </c>
      <c r="AC144" s="224">
        <f t="shared" si="59"/>
        <v>46003</v>
      </c>
      <c r="AD144" s="225" t="str">
        <f t="shared" si="65"/>
        <v>12-2023</v>
      </c>
      <c r="AE144" s="226">
        <f>IFERROR(VLOOKUP(AD144,IPC!$E$2:$F$1745,2,0),IPC!$H$1)</f>
        <v>196.40440950939998</v>
      </c>
      <c r="AF144" s="227" t="str">
        <f t="shared" si="60"/>
        <v>12-2017</v>
      </c>
      <c r="AG144" s="228">
        <f>IFERROR(VLOOKUP(AF144,IPC!$E$2:$F$1745,2,0),IPC!$H$1)</f>
        <v>138.85398499999999</v>
      </c>
      <c r="AH144" s="227" t="str">
        <f t="shared" si="49"/>
        <v>1-1900</v>
      </c>
      <c r="AI144" s="228">
        <f>IFERROR(VLOOKUP(AH144,IPC!$E$2:$F$1745,2,0),IPC!$H$1)</f>
        <v>196.40440950939998</v>
      </c>
      <c r="AJ144" s="227">
        <f>VLOOKUP(N144,T!$AD$1:$AE$50,2,0)</f>
        <v>1</v>
      </c>
      <c r="AK144" s="227">
        <f t="shared" si="66"/>
        <v>0</v>
      </c>
      <c r="AL144" s="229" t="s">
        <v>2191</v>
      </c>
      <c r="AM144" s="229">
        <v>1129693</v>
      </c>
    </row>
    <row r="145" spans="1:39" ht="15.75" x14ac:dyDescent="0.25">
      <c r="A145" s="207" t="s">
        <v>2336</v>
      </c>
      <c r="B145" s="208">
        <v>3132500000</v>
      </c>
      <c r="C145" s="209">
        <v>1</v>
      </c>
      <c r="D145" s="209" t="s">
        <v>1583</v>
      </c>
      <c r="E145" s="210" t="s">
        <v>5</v>
      </c>
      <c r="F145" s="210" t="s">
        <v>1</v>
      </c>
      <c r="G145" s="210" t="s">
        <v>1</v>
      </c>
      <c r="H145" s="210" t="s">
        <v>5</v>
      </c>
      <c r="I145" s="211">
        <v>43117</v>
      </c>
      <c r="J145" s="212">
        <v>7</v>
      </c>
      <c r="K145" s="213" t="str">
        <f t="shared" si="54"/>
        <v>BAJA</v>
      </c>
      <c r="L145" s="214">
        <f t="shared" si="55"/>
        <v>1.0438356164383562</v>
      </c>
      <c r="M145" s="215">
        <f t="shared" si="56"/>
        <v>4403207633</v>
      </c>
      <c r="N145" s="210" t="s">
        <v>1727</v>
      </c>
      <c r="O145" s="216">
        <f t="shared" si="61"/>
        <v>0.1038</v>
      </c>
      <c r="P145" s="217" t="s">
        <v>1584</v>
      </c>
      <c r="Q145" s="218"/>
      <c r="R145" s="217"/>
      <c r="S145" s="219" t="str">
        <f t="shared" si="57"/>
        <v>Cuentas de orden</v>
      </c>
      <c r="T145" s="220">
        <f t="shared" si="62"/>
        <v>4366229297</v>
      </c>
      <c r="U145" s="220">
        <f t="shared" si="63"/>
        <v>4366229297</v>
      </c>
      <c r="V145" s="221">
        <f t="shared" si="64"/>
        <v>0</v>
      </c>
      <c r="W145" s="222" t="str">
        <f t="shared" si="58"/>
        <v/>
      </c>
      <c r="X145" s="219">
        <f t="shared" si="50"/>
        <v>8</v>
      </c>
      <c r="Y145" s="219">
        <f t="shared" si="51"/>
        <v>35</v>
      </c>
      <c r="Z145" s="219">
        <f t="shared" si="52"/>
        <v>35</v>
      </c>
      <c r="AA145" s="219">
        <f t="shared" si="53"/>
        <v>8</v>
      </c>
      <c r="AB145" s="223">
        <f t="shared" si="48"/>
        <v>0.215</v>
      </c>
      <c r="AC145" s="224">
        <f t="shared" si="59"/>
        <v>45672</v>
      </c>
      <c r="AD145" s="225" t="str">
        <f t="shared" si="65"/>
        <v>12-2023</v>
      </c>
      <c r="AE145" s="226">
        <f>IFERROR(VLOOKUP(AD145,IPC!$E$2:$F$1745,2,0),IPC!$H$1)</f>
        <v>196.40440950939998</v>
      </c>
      <c r="AF145" s="227" t="str">
        <f t="shared" si="60"/>
        <v>1-2018</v>
      </c>
      <c r="AG145" s="228">
        <f>IFERROR(VLOOKUP(AF145,IPC!$E$2:$F$1745,2,0),IPC!$H$1)</f>
        <v>139.72468799999999</v>
      </c>
      <c r="AH145" s="227" t="str">
        <f t="shared" si="49"/>
        <v>1-1900</v>
      </c>
      <c r="AI145" s="228">
        <f>IFERROR(VLOOKUP(AH145,IPC!$E$2:$F$1745,2,0),IPC!$H$1)</f>
        <v>196.40440950939998</v>
      </c>
      <c r="AJ145" s="227">
        <f>VLOOKUP(N145,T!$AD$1:$AE$50,2,0)</f>
        <v>0</v>
      </c>
      <c r="AK145" s="227" t="str">
        <f t="shared" si="66"/>
        <v>ok</v>
      </c>
      <c r="AL145" s="229" t="s">
        <v>2191</v>
      </c>
      <c r="AM145" s="229">
        <v>1134419</v>
      </c>
    </row>
    <row r="146" spans="1:39" ht="15.75" hidden="1" x14ac:dyDescent="0.25">
      <c r="A146" s="207" t="s">
        <v>2337</v>
      </c>
      <c r="B146" s="208">
        <v>0</v>
      </c>
      <c r="C146" s="209">
        <v>1</v>
      </c>
      <c r="D146" s="209" t="s">
        <v>1583</v>
      </c>
      <c r="E146" s="210" t="s">
        <v>1</v>
      </c>
      <c r="F146" s="210" t="s">
        <v>1</v>
      </c>
      <c r="G146" s="210" t="s">
        <v>2</v>
      </c>
      <c r="H146" s="210" t="s">
        <v>2</v>
      </c>
      <c r="I146" s="211">
        <v>43066</v>
      </c>
      <c r="J146" s="212">
        <v>8</v>
      </c>
      <c r="K146" s="213" t="str">
        <f t="shared" si="54"/>
        <v>MEDIA</v>
      </c>
      <c r="L146" s="214">
        <f t="shared" si="55"/>
        <v>1.904109589041096</v>
      </c>
      <c r="M146" s="215">
        <f t="shared" si="56"/>
        <v>0</v>
      </c>
      <c r="N146" s="210" t="s">
        <v>1725</v>
      </c>
      <c r="O146" s="216">
        <f t="shared" si="61"/>
        <v>0.1038</v>
      </c>
      <c r="P146" s="217" t="s">
        <v>1583</v>
      </c>
      <c r="Q146" s="218">
        <v>43277</v>
      </c>
      <c r="R146" s="217">
        <v>0</v>
      </c>
      <c r="S146" s="219" t="str">
        <f t="shared" si="57"/>
        <v>Provisión contable</v>
      </c>
      <c r="T146" s="220">
        <f t="shared" si="62"/>
        <v>0</v>
      </c>
      <c r="U146" s="220">
        <f t="shared" si="63"/>
        <v>0</v>
      </c>
      <c r="V146" s="221">
        <f t="shared" si="64"/>
        <v>0</v>
      </c>
      <c r="W146" s="222" t="str">
        <f t="shared" si="58"/>
        <v>Ya tiene fallo desfavorable, clasifíquelo como Provisión contable</v>
      </c>
      <c r="X146" s="219">
        <f t="shared" si="50"/>
        <v>35</v>
      </c>
      <c r="Y146" s="219">
        <f t="shared" si="51"/>
        <v>35</v>
      </c>
      <c r="Z146" s="219">
        <f t="shared" si="52"/>
        <v>65</v>
      </c>
      <c r="AA146" s="219">
        <f t="shared" si="53"/>
        <v>65</v>
      </c>
      <c r="AB146" s="223">
        <f t="shared" si="48"/>
        <v>0.5</v>
      </c>
      <c r="AC146" s="224">
        <f t="shared" si="59"/>
        <v>45986</v>
      </c>
      <c r="AD146" s="225" t="str">
        <f t="shared" si="65"/>
        <v>12-2023</v>
      </c>
      <c r="AE146" s="226">
        <f>IFERROR(VLOOKUP(AD146,IPC!$E$2:$F$1745,2,0),IPC!$H$1)</f>
        <v>196.40440950939998</v>
      </c>
      <c r="AF146" s="227" t="str">
        <f t="shared" si="60"/>
        <v>11-2017</v>
      </c>
      <c r="AG146" s="228">
        <f>IFERROR(VLOOKUP(AF146,IPC!$E$2:$F$1745,2,0),IPC!$H$1)</f>
        <v>138.32155800000001</v>
      </c>
      <c r="AH146" s="227" t="str">
        <f t="shared" si="49"/>
        <v>6-2018</v>
      </c>
      <c r="AI146" s="228">
        <f>IFERROR(VLOOKUP(AH146,IPC!$E$2:$F$1745,2,0),IPC!$H$1)</f>
        <v>142.27987400000001</v>
      </c>
      <c r="AJ146" s="227">
        <f>VLOOKUP(N146,T!$AD$1:$AE$50,2,0)</f>
        <v>0</v>
      </c>
      <c r="AK146" s="227" t="str">
        <f t="shared" si="66"/>
        <v>ok</v>
      </c>
      <c r="AL146" s="229" t="s">
        <v>2191</v>
      </c>
      <c r="AM146" s="229">
        <v>1136285</v>
      </c>
    </row>
    <row r="147" spans="1:39" ht="15.75" hidden="1" x14ac:dyDescent="0.25">
      <c r="A147" s="207" t="s">
        <v>2338</v>
      </c>
      <c r="B147" s="208">
        <v>0</v>
      </c>
      <c r="C147" s="209">
        <v>1</v>
      </c>
      <c r="D147" s="209" t="s">
        <v>1583</v>
      </c>
      <c r="E147" s="210" t="s">
        <v>1</v>
      </c>
      <c r="F147" s="210" t="s">
        <v>5</v>
      </c>
      <c r="G147" s="210" t="s">
        <v>5</v>
      </c>
      <c r="H147" s="210" t="s">
        <v>1</v>
      </c>
      <c r="I147" s="211">
        <v>43083</v>
      </c>
      <c r="J147" s="212">
        <v>8</v>
      </c>
      <c r="K147" s="213" t="str">
        <f t="shared" si="54"/>
        <v>BAJA</v>
      </c>
      <c r="L147" s="214">
        <f t="shared" si="55"/>
        <v>1.9506849315068493</v>
      </c>
      <c r="M147" s="215">
        <f t="shared" si="56"/>
        <v>0</v>
      </c>
      <c r="N147" s="210" t="s">
        <v>1725</v>
      </c>
      <c r="O147" s="216">
        <f t="shared" si="61"/>
        <v>0.1038</v>
      </c>
      <c r="P147" s="217" t="s">
        <v>1584</v>
      </c>
      <c r="Q147" s="218"/>
      <c r="R147" s="217"/>
      <c r="S147" s="219" t="str">
        <f t="shared" si="57"/>
        <v>Cuentas de orden</v>
      </c>
      <c r="T147" s="220">
        <f t="shared" si="62"/>
        <v>0</v>
      </c>
      <c r="U147" s="220">
        <f t="shared" si="63"/>
        <v>0</v>
      </c>
      <c r="V147" s="221">
        <f t="shared" si="64"/>
        <v>0</v>
      </c>
      <c r="W147" s="222" t="str">
        <f t="shared" si="58"/>
        <v/>
      </c>
      <c r="X147" s="219">
        <f t="shared" si="50"/>
        <v>35</v>
      </c>
      <c r="Y147" s="219">
        <f t="shared" si="51"/>
        <v>8</v>
      </c>
      <c r="Z147" s="219">
        <f t="shared" si="52"/>
        <v>8</v>
      </c>
      <c r="AA147" s="219">
        <f t="shared" si="53"/>
        <v>35</v>
      </c>
      <c r="AB147" s="223">
        <f t="shared" si="48"/>
        <v>0.215</v>
      </c>
      <c r="AC147" s="224">
        <f t="shared" si="59"/>
        <v>46003</v>
      </c>
      <c r="AD147" s="225" t="str">
        <f t="shared" si="65"/>
        <v>12-2023</v>
      </c>
      <c r="AE147" s="226">
        <f>IFERROR(VLOOKUP(AD147,IPC!$E$2:$F$1745,2,0),IPC!$H$1)</f>
        <v>196.40440950939998</v>
      </c>
      <c r="AF147" s="227" t="str">
        <f t="shared" si="60"/>
        <v>12-2017</v>
      </c>
      <c r="AG147" s="228">
        <f>IFERROR(VLOOKUP(AF147,IPC!$E$2:$F$1745,2,0),IPC!$H$1)</f>
        <v>138.85398499999999</v>
      </c>
      <c r="AH147" s="227" t="str">
        <f t="shared" si="49"/>
        <v>1-1900</v>
      </c>
      <c r="AI147" s="228">
        <f>IFERROR(VLOOKUP(AH147,IPC!$E$2:$F$1745,2,0),IPC!$H$1)</f>
        <v>196.40440950939998</v>
      </c>
      <c r="AJ147" s="227">
        <f>VLOOKUP(N147,T!$AD$1:$AE$50,2,0)</f>
        <v>0</v>
      </c>
      <c r="AK147" s="227" t="str">
        <f t="shared" si="66"/>
        <v>ok</v>
      </c>
      <c r="AL147" s="229" t="s">
        <v>2191</v>
      </c>
      <c r="AM147" s="229">
        <v>1160052</v>
      </c>
    </row>
    <row r="148" spans="1:39" ht="15.75" x14ac:dyDescent="0.25">
      <c r="A148" s="207" t="s">
        <v>2339</v>
      </c>
      <c r="B148" s="208">
        <v>125820811</v>
      </c>
      <c r="C148" s="209">
        <v>1</v>
      </c>
      <c r="D148" s="209" t="s">
        <v>1583</v>
      </c>
      <c r="E148" s="210" t="s">
        <v>5</v>
      </c>
      <c r="F148" s="210" t="s">
        <v>5</v>
      </c>
      <c r="G148" s="210" t="s">
        <v>1</v>
      </c>
      <c r="H148" s="210" t="s">
        <v>5</v>
      </c>
      <c r="I148" s="211">
        <v>43206</v>
      </c>
      <c r="J148" s="212">
        <v>7</v>
      </c>
      <c r="K148" s="213" t="str">
        <f t="shared" si="54"/>
        <v>BAJA</v>
      </c>
      <c r="L148" s="214">
        <f t="shared" si="55"/>
        <v>1.2876712328767124</v>
      </c>
      <c r="M148" s="215">
        <f t="shared" si="56"/>
        <v>174394059</v>
      </c>
      <c r="N148" s="210" t="s">
        <v>1725</v>
      </c>
      <c r="O148" s="216">
        <f t="shared" si="61"/>
        <v>0.1038</v>
      </c>
      <c r="P148" s="217" t="s">
        <v>1584</v>
      </c>
      <c r="Q148" s="218"/>
      <c r="R148" s="217"/>
      <c r="S148" s="219" t="str">
        <f t="shared" si="57"/>
        <v>Cuentas de orden</v>
      </c>
      <c r="T148" s="220">
        <f t="shared" si="62"/>
        <v>172589149</v>
      </c>
      <c r="U148" s="220">
        <f t="shared" si="63"/>
        <v>172589149</v>
      </c>
      <c r="V148" s="221">
        <f t="shared" si="64"/>
        <v>0</v>
      </c>
      <c r="W148" s="222" t="str">
        <f t="shared" si="58"/>
        <v/>
      </c>
      <c r="X148" s="219">
        <f t="shared" si="50"/>
        <v>8</v>
      </c>
      <c r="Y148" s="219">
        <f t="shared" si="51"/>
        <v>8</v>
      </c>
      <c r="Z148" s="219">
        <f t="shared" si="52"/>
        <v>35</v>
      </c>
      <c r="AA148" s="219">
        <f t="shared" si="53"/>
        <v>8</v>
      </c>
      <c r="AB148" s="223">
        <f t="shared" si="48"/>
        <v>0.14749999999999999</v>
      </c>
      <c r="AC148" s="224">
        <f t="shared" si="59"/>
        <v>45761</v>
      </c>
      <c r="AD148" s="225" t="str">
        <f t="shared" si="65"/>
        <v>12-2023</v>
      </c>
      <c r="AE148" s="226">
        <f>IFERROR(VLOOKUP(AD148,IPC!$E$2:$F$1745,2,0),IPC!$H$1)</f>
        <v>196.40440950939998</v>
      </c>
      <c r="AF148" s="227" t="str">
        <f t="shared" si="60"/>
        <v>4-2018</v>
      </c>
      <c r="AG148" s="228">
        <f>IFERROR(VLOOKUP(AF148,IPC!$E$2:$F$1745,2,0),IPC!$H$1)</f>
        <v>141.70071100000001</v>
      </c>
      <c r="AH148" s="227" t="str">
        <f t="shared" si="49"/>
        <v>1-1900</v>
      </c>
      <c r="AI148" s="228">
        <f>IFERROR(VLOOKUP(AH148,IPC!$E$2:$F$1745,2,0),IPC!$H$1)</f>
        <v>196.40440950939998</v>
      </c>
      <c r="AJ148" s="227">
        <f>VLOOKUP(N148,T!$AD$1:$AE$50,2,0)</f>
        <v>0</v>
      </c>
      <c r="AK148" s="227" t="str">
        <f t="shared" si="66"/>
        <v>ok</v>
      </c>
      <c r="AL148" s="229" t="s">
        <v>2191</v>
      </c>
      <c r="AM148" s="229">
        <v>1210688</v>
      </c>
    </row>
    <row r="149" spans="1:39" ht="15.75" x14ac:dyDescent="0.25">
      <c r="A149" s="207" t="s">
        <v>2340</v>
      </c>
      <c r="B149" s="208">
        <v>205000000</v>
      </c>
      <c r="C149" s="209">
        <v>1</v>
      </c>
      <c r="D149" s="209" t="s">
        <v>1583</v>
      </c>
      <c r="E149" s="210" t="s">
        <v>5</v>
      </c>
      <c r="F149" s="210" t="s">
        <v>5</v>
      </c>
      <c r="G149" s="210" t="s">
        <v>2</v>
      </c>
      <c r="H149" s="210" t="s">
        <v>5</v>
      </c>
      <c r="I149" s="211">
        <v>43074</v>
      </c>
      <c r="J149" s="212">
        <v>8</v>
      </c>
      <c r="K149" s="213" t="str">
        <f t="shared" si="54"/>
        <v>BAJA</v>
      </c>
      <c r="L149" s="214">
        <f t="shared" si="55"/>
        <v>1.9260273972602739</v>
      </c>
      <c r="M149" s="215">
        <f t="shared" si="56"/>
        <v>289965779</v>
      </c>
      <c r="N149" s="210" t="s">
        <v>1725</v>
      </c>
      <c r="O149" s="216">
        <f t="shared" si="61"/>
        <v>0.1038</v>
      </c>
      <c r="P149" s="217" t="s">
        <v>1584</v>
      </c>
      <c r="Q149" s="218"/>
      <c r="R149" s="217"/>
      <c r="S149" s="219" t="str">
        <f t="shared" si="57"/>
        <v>Cuentas de orden</v>
      </c>
      <c r="T149" s="220">
        <f t="shared" si="62"/>
        <v>285488536</v>
      </c>
      <c r="U149" s="220">
        <f t="shared" si="63"/>
        <v>285488536</v>
      </c>
      <c r="V149" s="221">
        <f t="shared" si="64"/>
        <v>0</v>
      </c>
      <c r="W149" s="222" t="str">
        <f t="shared" si="58"/>
        <v/>
      </c>
      <c r="X149" s="219">
        <f t="shared" si="50"/>
        <v>8</v>
      </c>
      <c r="Y149" s="219">
        <f t="shared" si="51"/>
        <v>8</v>
      </c>
      <c r="Z149" s="219">
        <f t="shared" si="52"/>
        <v>65</v>
      </c>
      <c r="AA149" s="219">
        <f t="shared" si="53"/>
        <v>8</v>
      </c>
      <c r="AB149" s="223">
        <f t="shared" si="48"/>
        <v>0.2225</v>
      </c>
      <c r="AC149" s="224">
        <f t="shared" si="59"/>
        <v>45994</v>
      </c>
      <c r="AD149" s="225" t="str">
        <f t="shared" si="65"/>
        <v>12-2023</v>
      </c>
      <c r="AE149" s="226">
        <f>IFERROR(VLOOKUP(AD149,IPC!$E$2:$F$1745,2,0),IPC!$H$1)</f>
        <v>196.40440950939998</v>
      </c>
      <c r="AF149" s="227" t="str">
        <f t="shared" si="60"/>
        <v>12-2017</v>
      </c>
      <c r="AG149" s="228">
        <f>IFERROR(VLOOKUP(AF149,IPC!$E$2:$F$1745,2,0),IPC!$H$1)</f>
        <v>138.85398499999999</v>
      </c>
      <c r="AH149" s="227" t="str">
        <f t="shared" si="49"/>
        <v>1-1900</v>
      </c>
      <c r="AI149" s="228">
        <f>IFERROR(VLOOKUP(AH149,IPC!$E$2:$F$1745,2,0),IPC!$H$1)</f>
        <v>196.40440950939998</v>
      </c>
      <c r="AJ149" s="227">
        <f>VLOOKUP(N149,T!$AD$1:$AE$50,2,0)</f>
        <v>0</v>
      </c>
      <c r="AK149" s="227" t="str">
        <f t="shared" si="66"/>
        <v>ok</v>
      </c>
      <c r="AL149" s="229" t="s">
        <v>2191</v>
      </c>
      <c r="AM149" s="229">
        <v>1232280</v>
      </c>
    </row>
    <row r="150" spans="1:39" ht="15.75" x14ac:dyDescent="0.25">
      <c r="A150" s="207" t="s">
        <v>2341</v>
      </c>
      <c r="B150" s="208">
        <v>13020700</v>
      </c>
      <c r="C150" s="209">
        <v>1</v>
      </c>
      <c r="D150" s="209" t="s">
        <v>1583</v>
      </c>
      <c r="E150" s="210" t="s">
        <v>5</v>
      </c>
      <c r="F150" s="210" t="s">
        <v>5</v>
      </c>
      <c r="G150" s="210" t="s">
        <v>1</v>
      </c>
      <c r="H150" s="210" t="s">
        <v>5</v>
      </c>
      <c r="I150" s="211">
        <v>43164</v>
      </c>
      <c r="J150" s="212">
        <v>7</v>
      </c>
      <c r="K150" s="213" t="str">
        <f t="shared" si="54"/>
        <v>BAJA</v>
      </c>
      <c r="L150" s="214">
        <f t="shared" si="55"/>
        <v>1.1726027397260275</v>
      </c>
      <c r="M150" s="215">
        <f t="shared" si="56"/>
        <v>18130695</v>
      </c>
      <c r="N150" s="210" t="s">
        <v>1725</v>
      </c>
      <c r="O150" s="216">
        <f t="shared" si="61"/>
        <v>0.1038</v>
      </c>
      <c r="P150" s="217" t="s">
        <v>1584</v>
      </c>
      <c r="Q150" s="218"/>
      <c r="R150" s="217"/>
      <c r="S150" s="219" t="str">
        <f t="shared" si="57"/>
        <v>Cuentas de orden</v>
      </c>
      <c r="T150" s="220">
        <f t="shared" si="62"/>
        <v>17959738</v>
      </c>
      <c r="U150" s="220">
        <f t="shared" si="63"/>
        <v>17959738</v>
      </c>
      <c r="V150" s="221">
        <f t="shared" si="64"/>
        <v>0</v>
      </c>
      <c r="W150" s="222" t="str">
        <f t="shared" si="58"/>
        <v/>
      </c>
      <c r="X150" s="219">
        <f t="shared" si="50"/>
        <v>8</v>
      </c>
      <c r="Y150" s="219">
        <f t="shared" si="51"/>
        <v>8</v>
      </c>
      <c r="Z150" s="219">
        <f t="shared" si="52"/>
        <v>35</v>
      </c>
      <c r="AA150" s="219">
        <f t="shared" si="53"/>
        <v>8</v>
      </c>
      <c r="AB150" s="223">
        <f t="shared" si="48"/>
        <v>0.14749999999999999</v>
      </c>
      <c r="AC150" s="224">
        <f t="shared" si="59"/>
        <v>45719</v>
      </c>
      <c r="AD150" s="225" t="str">
        <f t="shared" si="65"/>
        <v>12-2023</v>
      </c>
      <c r="AE150" s="226">
        <f>IFERROR(VLOOKUP(AD150,IPC!$E$2:$F$1745,2,0),IPC!$H$1)</f>
        <v>196.40440950939998</v>
      </c>
      <c r="AF150" s="227" t="str">
        <f t="shared" si="60"/>
        <v>3-2018</v>
      </c>
      <c r="AG150" s="228">
        <f>IFERROR(VLOOKUP(AF150,IPC!$E$2:$F$1745,2,0),IPC!$H$1)</f>
        <v>141.04935499999999</v>
      </c>
      <c r="AH150" s="227" t="str">
        <f t="shared" si="49"/>
        <v>1-1900</v>
      </c>
      <c r="AI150" s="228">
        <f>IFERROR(VLOOKUP(AH150,IPC!$E$2:$F$1745,2,0),IPC!$H$1)</f>
        <v>196.40440950939998</v>
      </c>
      <c r="AJ150" s="227">
        <f>VLOOKUP(N150,T!$AD$1:$AE$50,2,0)</f>
        <v>0</v>
      </c>
      <c r="AK150" s="227" t="str">
        <f t="shared" si="66"/>
        <v>ok</v>
      </c>
      <c r="AL150" s="229" t="s">
        <v>2191</v>
      </c>
      <c r="AM150" s="229">
        <v>1244187</v>
      </c>
    </row>
    <row r="151" spans="1:39" ht="15.75" x14ac:dyDescent="0.25">
      <c r="A151" s="207" t="s">
        <v>2342</v>
      </c>
      <c r="B151" s="208">
        <v>78124200</v>
      </c>
      <c r="C151" s="209">
        <v>1</v>
      </c>
      <c r="D151" s="209" t="s">
        <v>1583</v>
      </c>
      <c r="E151" s="210" t="s">
        <v>5</v>
      </c>
      <c r="F151" s="210" t="s">
        <v>5</v>
      </c>
      <c r="G151" s="210" t="s">
        <v>1</v>
      </c>
      <c r="H151" s="210" t="s">
        <v>5</v>
      </c>
      <c r="I151" s="211">
        <v>43165</v>
      </c>
      <c r="J151" s="212">
        <v>7</v>
      </c>
      <c r="K151" s="213" t="str">
        <f t="shared" si="54"/>
        <v>BAJA</v>
      </c>
      <c r="L151" s="214">
        <f t="shared" si="55"/>
        <v>1.1753424657534246</v>
      </c>
      <c r="M151" s="215">
        <f t="shared" si="56"/>
        <v>108784173</v>
      </c>
      <c r="N151" s="210" t="s">
        <v>1725</v>
      </c>
      <c r="O151" s="216">
        <f t="shared" si="61"/>
        <v>0.1038</v>
      </c>
      <c r="P151" s="217" t="s">
        <v>1584</v>
      </c>
      <c r="Q151" s="218"/>
      <c r="R151" s="217"/>
      <c r="S151" s="219" t="str">
        <f t="shared" si="57"/>
        <v>Cuentas de orden</v>
      </c>
      <c r="T151" s="220">
        <f t="shared" si="62"/>
        <v>107756048</v>
      </c>
      <c r="U151" s="220">
        <f t="shared" si="63"/>
        <v>107756048</v>
      </c>
      <c r="V151" s="221">
        <f t="shared" si="64"/>
        <v>0</v>
      </c>
      <c r="W151" s="222" t="str">
        <f t="shared" si="58"/>
        <v/>
      </c>
      <c r="X151" s="219">
        <f t="shared" si="50"/>
        <v>8</v>
      </c>
      <c r="Y151" s="219">
        <f t="shared" si="51"/>
        <v>8</v>
      </c>
      <c r="Z151" s="219">
        <f t="shared" si="52"/>
        <v>35</v>
      </c>
      <c r="AA151" s="219">
        <f t="shared" si="53"/>
        <v>8</v>
      </c>
      <c r="AB151" s="223">
        <f t="shared" si="48"/>
        <v>0.14749999999999999</v>
      </c>
      <c r="AC151" s="224">
        <f t="shared" si="59"/>
        <v>45720</v>
      </c>
      <c r="AD151" s="225" t="str">
        <f t="shared" si="65"/>
        <v>12-2023</v>
      </c>
      <c r="AE151" s="226">
        <f>IFERROR(VLOOKUP(AD151,IPC!$E$2:$F$1745,2,0),IPC!$H$1)</f>
        <v>196.40440950939998</v>
      </c>
      <c r="AF151" s="227" t="str">
        <f t="shared" si="60"/>
        <v>3-2018</v>
      </c>
      <c r="AG151" s="228">
        <f>IFERROR(VLOOKUP(AF151,IPC!$E$2:$F$1745,2,0),IPC!$H$1)</f>
        <v>141.04935499999999</v>
      </c>
      <c r="AH151" s="227" t="str">
        <f t="shared" si="49"/>
        <v>1-1900</v>
      </c>
      <c r="AI151" s="228">
        <f>IFERROR(VLOOKUP(AH151,IPC!$E$2:$F$1745,2,0),IPC!$H$1)</f>
        <v>196.40440950939998</v>
      </c>
      <c r="AJ151" s="227">
        <f>VLOOKUP(N151,T!$AD$1:$AE$50,2,0)</f>
        <v>0</v>
      </c>
      <c r="AK151" s="227" t="str">
        <f t="shared" si="66"/>
        <v>ok</v>
      </c>
      <c r="AL151" s="229" t="s">
        <v>2191</v>
      </c>
      <c r="AM151" s="229">
        <v>1249462</v>
      </c>
    </row>
    <row r="152" spans="1:39" ht="15.75" x14ac:dyDescent="0.25">
      <c r="A152" s="207" t="s">
        <v>2343</v>
      </c>
      <c r="B152" s="208">
        <v>53055000</v>
      </c>
      <c r="C152" s="209">
        <v>1</v>
      </c>
      <c r="D152" s="209" t="s">
        <v>1583</v>
      </c>
      <c r="E152" s="210" t="s">
        <v>5</v>
      </c>
      <c r="F152" s="210" t="s">
        <v>5</v>
      </c>
      <c r="G152" s="210" t="s">
        <v>2</v>
      </c>
      <c r="H152" s="210" t="s">
        <v>2</v>
      </c>
      <c r="I152" s="211">
        <v>42885</v>
      </c>
      <c r="J152" s="212">
        <v>8</v>
      </c>
      <c r="K152" s="213" t="str">
        <f t="shared" si="54"/>
        <v>MEDIA</v>
      </c>
      <c r="L152" s="214">
        <f t="shared" si="55"/>
        <v>1.4082191780821918</v>
      </c>
      <c r="M152" s="215">
        <f t="shared" si="56"/>
        <v>75666395</v>
      </c>
      <c r="N152" s="210" t="s">
        <v>1727</v>
      </c>
      <c r="O152" s="216">
        <f t="shared" si="61"/>
        <v>0.1038</v>
      </c>
      <c r="P152" s="217" t="s">
        <v>1583</v>
      </c>
      <c r="Q152" s="218">
        <v>44767</v>
      </c>
      <c r="R152" s="217">
        <v>15000000</v>
      </c>
      <c r="S152" s="219" t="str">
        <f t="shared" si="57"/>
        <v>Provisión contable</v>
      </c>
      <c r="T152" s="220">
        <f t="shared" si="62"/>
        <v>74810380</v>
      </c>
      <c r="U152" s="220">
        <f t="shared" si="63"/>
        <v>17097780</v>
      </c>
      <c r="V152" s="221">
        <f t="shared" si="64"/>
        <v>17097780</v>
      </c>
      <c r="W152" s="222" t="str">
        <f t="shared" si="58"/>
        <v>Ya tiene fallo desfavorable, clasifíquelo como Provisión contable</v>
      </c>
      <c r="X152" s="219">
        <f t="shared" si="50"/>
        <v>8</v>
      </c>
      <c r="Y152" s="219">
        <f t="shared" si="51"/>
        <v>8</v>
      </c>
      <c r="Z152" s="219">
        <f t="shared" si="52"/>
        <v>65</v>
      </c>
      <c r="AA152" s="219">
        <f t="shared" si="53"/>
        <v>65</v>
      </c>
      <c r="AB152" s="223">
        <f t="shared" si="48"/>
        <v>0.36499999999999999</v>
      </c>
      <c r="AC152" s="224">
        <f t="shared" si="59"/>
        <v>45805</v>
      </c>
      <c r="AD152" s="225" t="str">
        <f t="shared" si="65"/>
        <v>12-2023</v>
      </c>
      <c r="AE152" s="226">
        <f>IFERROR(VLOOKUP(AD152,IPC!$E$2:$F$1745,2,0),IPC!$H$1)</f>
        <v>196.40440950939998</v>
      </c>
      <c r="AF152" s="227" t="str">
        <f t="shared" si="60"/>
        <v>5-2017</v>
      </c>
      <c r="AG152" s="228">
        <f>IFERROR(VLOOKUP(AF152,IPC!$E$2:$F$1745,2,0),IPC!$H$1)</f>
        <v>137.712863</v>
      </c>
      <c r="AH152" s="227" t="str">
        <f t="shared" si="49"/>
        <v>7-2022</v>
      </c>
      <c r="AI152" s="228">
        <f>IFERROR(VLOOKUP(AH152,IPC!$E$2:$F$1745,2,0),IPC!$H$1)</f>
        <v>172.3069394682</v>
      </c>
      <c r="AJ152" s="227">
        <f>VLOOKUP(N152,T!$AD$1:$AE$50,2,0)</f>
        <v>0</v>
      </c>
      <c r="AK152" s="227" t="str">
        <f t="shared" si="66"/>
        <v>ok</v>
      </c>
      <c r="AL152" s="229" t="s">
        <v>2191</v>
      </c>
      <c r="AM152" s="229">
        <v>1257940</v>
      </c>
    </row>
    <row r="153" spans="1:39" ht="15.75" hidden="1" x14ac:dyDescent="0.25">
      <c r="A153" s="207" t="s">
        <v>2344</v>
      </c>
      <c r="B153" s="208">
        <v>0</v>
      </c>
      <c r="C153" s="209">
        <v>1</v>
      </c>
      <c r="D153" s="209" t="s">
        <v>1584</v>
      </c>
      <c r="E153" s="210" t="s">
        <v>1</v>
      </c>
      <c r="F153" s="210" t="s">
        <v>1</v>
      </c>
      <c r="G153" s="210" t="s">
        <v>2</v>
      </c>
      <c r="H153" s="210" t="s">
        <v>5</v>
      </c>
      <c r="I153" s="211">
        <v>43245</v>
      </c>
      <c r="J153" s="212">
        <v>7</v>
      </c>
      <c r="K153" s="213" t="str">
        <f t="shared" si="54"/>
        <v>MEDIA</v>
      </c>
      <c r="L153" s="214">
        <f t="shared" si="55"/>
        <v>1.3945205479452054</v>
      </c>
      <c r="M153" s="215">
        <f t="shared" si="56"/>
        <v>0</v>
      </c>
      <c r="N153" s="210" t="s">
        <v>1553</v>
      </c>
      <c r="O153" s="216">
        <f t="shared" si="61"/>
        <v>0.1038</v>
      </c>
      <c r="P153" s="217" t="s">
        <v>1584</v>
      </c>
      <c r="Q153" s="218"/>
      <c r="R153" s="217"/>
      <c r="S153" s="219" t="str">
        <f t="shared" si="57"/>
        <v>Cuentas de orden</v>
      </c>
      <c r="T153" s="220">
        <f t="shared" si="62"/>
        <v>0</v>
      </c>
      <c r="U153" s="220">
        <f t="shared" si="63"/>
        <v>0</v>
      </c>
      <c r="V153" s="221">
        <f t="shared" si="64"/>
        <v>0</v>
      </c>
      <c r="W153" s="222" t="str">
        <f t="shared" si="58"/>
        <v>El proceso no genera erogación</v>
      </c>
      <c r="X153" s="219">
        <f t="shared" si="50"/>
        <v>35</v>
      </c>
      <c r="Y153" s="219">
        <f t="shared" si="51"/>
        <v>35</v>
      </c>
      <c r="Z153" s="219">
        <f t="shared" si="52"/>
        <v>65</v>
      </c>
      <c r="AA153" s="219">
        <f t="shared" si="53"/>
        <v>8</v>
      </c>
      <c r="AB153" s="223">
        <f t="shared" si="48"/>
        <v>0.35749999999999998</v>
      </c>
      <c r="AC153" s="224">
        <f t="shared" si="59"/>
        <v>45800</v>
      </c>
      <c r="AD153" s="225" t="str">
        <f t="shared" si="65"/>
        <v>12-2023</v>
      </c>
      <c r="AE153" s="226">
        <f>IFERROR(VLOOKUP(AD153,IPC!$E$2:$F$1745,2,0),IPC!$H$1)</f>
        <v>196.40440950939998</v>
      </c>
      <c r="AF153" s="227" t="str">
        <f t="shared" si="60"/>
        <v>5-2018</v>
      </c>
      <c r="AG153" s="228">
        <f>IFERROR(VLOOKUP(AF153,IPC!$E$2:$F$1745,2,0),IPC!$H$1)</f>
        <v>142.06016099999999</v>
      </c>
      <c r="AH153" s="227" t="str">
        <f t="shared" si="49"/>
        <v>1-1900</v>
      </c>
      <c r="AI153" s="228">
        <f>IFERROR(VLOOKUP(AH153,IPC!$E$2:$F$1745,2,0),IPC!$H$1)</f>
        <v>196.40440950939998</v>
      </c>
      <c r="AJ153" s="227">
        <f>VLOOKUP(N153,T!$AD$1:$AE$50,2,0)</f>
        <v>1</v>
      </c>
      <c r="AK153" s="227">
        <f t="shared" si="66"/>
        <v>0</v>
      </c>
      <c r="AL153" s="229" t="s">
        <v>2191</v>
      </c>
      <c r="AM153" s="229">
        <v>1269610</v>
      </c>
    </row>
    <row r="154" spans="1:39" ht="15.75" hidden="1" x14ac:dyDescent="0.25">
      <c r="A154" s="207" t="s">
        <v>2345</v>
      </c>
      <c r="B154" s="208">
        <v>0</v>
      </c>
      <c r="C154" s="209">
        <v>1</v>
      </c>
      <c r="D154" s="209" t="s">
        <v>1584</v>
      </c>
      <c r="E154" s="235"/>
      <c r="F154" s="235"/>
      <c r="G154" s="235"/>
      <c r="H154" s="235"/>
      <c r="I154" s="211">
        <v>43269</v>
      </c>
      <c r="J154" s="212">
        <v>7</v>
      </c>
      <c r="K154" s="213" t="str">
        <f t="shared" si="54"/>
        <v/>
      </c>
      <c r="L154" s="214">
        <f t="shared" si="55"/>
        <v>1.4602739726027398</v>
      </c>
      <c r="M154" s="215">
        <f t="shared" si="56"/>
        <v>0</v>
      </c>
      <c r="N154" s="210" t="s">
        <v>1553</v>
      </c>
      <c r="O154" s="216">
        <f t="shared" si="61"/>
        <v>0.1038</v>
      </c>
      <c r="P154" s="217" t="s">
        <v>1584</v>
      </c>
      <c r="Q154" s="218"/>
      <c r="R154" s="217"/>
      <c r="S154" s="219" t="str">
        <f t="shared" si="57"/>
        <v/>
      </c>
      <c r="T154" s="220">
        <f t="shared" si="62"/>
        <v>0</v>
      </c>
      <c r="U154" s="220">
        <f t="shared" si="63"/>
        <v>0</v>
      </c>
      <c r="V154" s="221">
        <f t="shared" si="64"/>
        <v>0</v>
      </c>
      <c r="W154" s="222" t="str">
        <f t="shared" si="58"/>
        <v>El proceso no genera erogación</v>
      </c>
      <c r="X154" s="219" t="e">
        <f t="shared" si="50"/>
        <v>#N/A</v>
      </c>
      <c r="Y154" s="219" t="e">
        <f t="shared" si="51"/>
        <v>#N/A</v>
      </c>
      <c r="Z154" s="219" t="e">
        <f t="shared" si="52"/>
        <v>#N/A</v>
      </c>
      <c r="AA154" s="219" t="e">
        <f t="shared" si="53"/>
        <v>#N/A</v>
      </c>
      <c r="AB154" s="223" t="e">
        <f t="shared" si="48"/>
        <v>#N/A</v>
      </c>
      <c r="AC154" s="224">
        <f t="shared" si="59"/>
        <v>45824</v>
      </c>
      <c r="AD154" s="225" t="str">
        <f t="shared" si="65"/>
        <v>12-2023</v>
      </c>
      <c r="AE154" s="226">
        <f>IFERROR(VLOOKUP(AD154,IPC!$E$2:$F$1745,2,0),IPC!$H$1)</f>
        <v>196.40440950939998</v>
      </c>
      <c r="AF154" s="227" t="str">
        <f t="shared" si="60"/>
        <v>6-2018</v>
      </c>
      <c r="AG154" s="228">
        <f>IFERROR(VLOOKUP(AF154,IPC!$E$2:$F$1745,2,0),IPC!$H$1)</f>
        <v>142.27987400000001</v>
      </c>
      <c r="AH154" s="227" t="str">
        <f t="shared" si="49"/>
        <v>1-1900</v>
      </c>
      <c r="AI154" s="228">
        <f>IFERROR(VLOOKUP(AH154,IPC!$E$2:$F$1745,2,0),IPC!$H$1)</f>
        <v>196.40440950939998</v>
      </c>
      <c r="AJ154" s="227">
        <f>VLOOKUP(N154,T!$AD$1:$AE$50,2,0)</f>
        <v>1</v>
      </c>
      <c r="AK154" s="227">
        <f t="shared" si="66"/>
        <v>0</v>
      </c>
      <c r="AL154" s="229" t="s">
        <v>2191</v>
      </c>
      <c r="AM154" s="229">
        <v>1278132</v>
      </c>
    </row>
    <row r="155" spans="1:39" ht="15.75" hidden="1" x14ac:dyDescent="0.25">
      <c r="A155" s="207" t="s">
        <v>2346</v>
      </c>
      <c r="B155" s="208">
        <v>0</v>
      </c>
      <c r="C155" s="209">
        <v>1</v>
      </c>
      <c r="D155" s="209" t="s">
        <v>1584</v>
      </c>
      <c r="E155" s="235"/>
      <c r="F155" s="235"/>
      <c r="G155" s="235"/>
      <c r="H155" s="235"/>
      <c r="I155" s="211">
        <v>43269</v>
      </c>
      <c r="J155" s="212">
        <v>6</v>
      </c>
      <c r="K155" s="213" t="str">
        <f t="shared" si="54"/>
        <v/>
      </c>
      <c r="L155" s="214">
        <f t="shared" si="55"/>
        <v>0.46027397260273972</v>
      </c>
      <c r="M155" s="215">
        <f t="shared" si="56"/>
        <v>0</v>
      </c>
      <c r="N155" s="210" t="s">
        <v>1553</v>
      </c>
      <c r="O155" s="216">
        <f t="shared" si="61"/>
        <v>0.1038</v>
      </c>
      <c r="P155" s="217" t="s">
        <v>1584</v>
      </c>
      <c r="Q155" s="218"/>
      <c r="R155" s="217"/>
      <c r="S155" s="219" t="str">
        <f t="shared" si="57"/>
        <v/>
      </c>
      <c r="T155" s="220">
        <f t="shared" si="62"/>
        <v>0</v>
      </c>
      <c r="U155" s="220">
        <f t="shared" si="63"/>
        <v>0</v>
      </c>
      <c r="V155" s="221">
        <f t="shared" si="64"/>
        <v>0</v>
      </c>
      <c r="W155" s="222" t="str">
        <f t="shared" si="58"/>
        <v>El proceso no genera erogación</v>
      </c>
      <c r="X155" s="219" t="e">
        <f t="shared" ref="X155:X188" si="67">VLOOKUP(E155,$D$5:$F$9,3,0)</f>
        <v>#N/A</v>
      </c>
      <c r="Y155" s="219" t="e">
        <f t="shared" ref="Y155:Y188" si="68">VLOOKUP(F155,$D$5:$F$9,3,0)</f>
        <v>#N/A</v>
      </c>
      <c r="Z155" s="219" t="e">
        <f t="shared" ref="Z155:Z188" si="69">VLOOKUP(G155,$D$5:$F$9,3,0)</f>
        <v>#N/A</v>
      </c>
      <c r="AA155" s="219" t="e">
        <f t="shared" ref="AA155:AA188" si="70">VLOOKUP(H155,$D$5:$F$9,3,0)</f>
        <v>#N/A</v>
      </c>
      <c r="AB155" s="223" t="e">
        <f t="shared" si="48"/>
        <v>#N/A</v>
      </c>
      <c r="AC155" s="224">
        <f t="shared" si="59"/>
        <v>45459</v>
      </c>
      <c r="AD155" s="225" t="str">
        <f t="shared" si="65"/>
        <v>12-2023</v>
      </c>
      <c r="AE155" s="226">
        <f>IFERROR(VLOOKUP(AD155,IPC!$E$2:$F$1745,2,0),IPC!$H$1)</f>
        <v>196.40440950939998</v>
      </c>
      <c r="AF155" s="227" t="str">
        <f t="shared" si="60"/>
        <v>6-2018</v>
      </c>
      <c r="AG155" s="228">
        <f>IFERROR(VLOOKUP(AF155,IPC!$E$2:$F$1745,2,0),IPC!$H$1)</f>
        <v>142.27987400000001</v>
      </c>
      <c r="AH155" s="227" t="str">
        <f t="shared" si="49"/>
        <v>1-1900</v>
      </c>
      <c r="AI155" s="228">
        <f>IFERROR(VLOOKUP(AH155,IPC!$E$2:$F$1745,2,0),IPC!$H$1)</f>
        <v>196.40440950939998</v>
      </c>
      <c r="AJ155" s="227">
        <f>VLOOKUP(N155,T!$AD$1:$AE$50,2,0)</f>
        <v>1</v>
      </c>
      <c r="AK155" s="227">
        <f t="shared" si="66"/>
        <v>0</v>
      </c>
      <c r="AL155" s="229" t="s">
        <v>2191</v>
      </c>
      <c r="AM155" s="229">
        <v>1278155</v>
      </c>
    </row>
    <row r="156" spans="1:39" ht="15.75" hidden="1" x14ac:dyDescent="0.25">
      <c r="A156" s="207" t="s">
        <v>2347</v>
      </c>
      <c r="B156" s="208">
        <v>0</v>
      </c>
      <c r="C156" s="209">
        <v>1</v>
      </c>
      <c r="D156" s="209" t="s">
        <v>1584</v>
      </c>
      <c r="E156" s="210" t="s">
        <v>5</v>
      </c>
      <c r="F156" s="210" t="s">
        <v>5</v>
      </c>
      <c r="G156" s="210" t="s">
        <v>1</v>
      </c>
      <c r="H156" s="210" t="s">
        <v>5</v>
      </c>
      <c r="I156" s="211">
        <v>43245</v>
      </c>
      <c r="J156" s="212">
        <v>7</v>
      </c>
      <c r="K156" s="213" t="str">
        <f t="shared" si="54"/>
        <v>BAJA</v>
      </c>
      <c r="L156" s="214">
        <f t="shared" si="55"/>
        <v>1.3945205479452054</v>
      </c>
      <c r="M156" s="215">
        <f t="shared" si="56"/>
        <v>0</v>
      </c>
      <c r="N156" s="210" t="s">
        <v>1553</v>
      </c>
      <c r="O156" s="216">
        <f t="shared" si="61"/>
        <v>0.1038</v>
      </c>
      <c r="P156" s="217" t="s">
        <v>1584</v>
      </c>
      <c r="Q156" s="218"/>
      <c r="R156" s="217"/>
      <c r="S156" s="219" t="str">
        <f t="shared" si="57"/>
        <v>Cuentas de orden</v>
      </c>
      <c r="T156" s="220">
        <f t="shared" si="62"/>
        <v>0</v>
      </c>
      <c r="U156" s="220">
        <f t="shared" si="63"/>
        <v>0</v>
      </c>
      <c r="V156" s="221">
        <f t="shared" si="64"/>
        <v>0</v>
      </c>
      <c r="W156" s="222" t="str">
        <f t="shared" si="58"/>
        <v>El proceso no genera erogación</v>
      </c>
      <c r="X156" s="219">
        <f t="shared" si="67"/>
        <v>8</v>
      </c>
      <c r="Y156" s="219">
        <f t="shared" si="68"/>
        <v>8</v>
      </c>
      <c r="Z156" s="219">
        <f t="shared" si="69"/>
        <v>35</v>
      </c>
      <c r="AA156" s="219">
        <f t="shared" si="70"/>
        <v>8</v>
      </c>
      <c r="AB156" s="223">
        <f t="shared" si="48"/>
        <v>0.14749999999999999</v>
      </c>
      <c r="AC156" s="224">
        <f t="shared" si="59"/>
        <v>45800</v>
      </c>
      <c r="AD156" s="225" t="str">
        <f t="shared" si="65"/>
        <v>12-2023</v>
      </c>
      <c r="AE156" s="226">
        <f>IFERROR(VLOOKUP(AD156,IPC!$E$2:$F$1745,2,0),IPC!$H$1)</f>
        <v>196.40440950939998</v>
      </c>
      <c r="AF156" s="227" t="str">
        <f t="shared" si="60"/>
        <v>5-2018</v>
      </c>
      <c r="AG156" s="228">
        <f>IFERROR(VLOOKUP(AF156,IPC!$E$2:$F$1745,2,0),IPC!$H$1)</f>
        <v>142.06016099999999</v>
      </c>
      <c r="AH156" s="227" t="str">
        <f t="shared" si="49"/>
        <v>1-1900</v>
      </c>
      <c r="AI156" s="228">
        <f>IFERROR(VLOOKUP(AH156,IPC!$E$2:$F$1745,2,0),IPC!$H$1)</f>
        <v>196.40440950939998</v>
      </c>
      <c r="AJ156" s="227">
        <f>VLOOKUP(N156,T!$AD$1:$AE$50,2,0)</f>
        <v>1</v>
      </c>
      <c r="AK156" s="227">
        <f t="shared" si="66"/>
        <v>0</v>
      </c>
      <c r="AL156" s="229" t="s">
        <v>2191</v>
      </c>
      <c r="AM156" s="229">
        <v>1281317</v>
      </c>
    </row>
    <row r="157" spans="1:39" ht="15.75" hidden="1" x14ac:dyDescent="0.25">
      <c r="A157" s="207" t="s">
        <v>2348</v>
      </c>
      <c r="B157" s="208">
        <v>0</v>
      </c>
      <c r="C157" s="209">
        <v>1</v>
      </c>
      <c r="D157" s="209" t="s">
        <v>1584</v>
      </c>
      <c r="E157" s="210" t="s">
        <v>1</v>
      </c>
      <c r="F157" s="210" t="s">
        <v>1</v>
      </c>
      <c r="G157" s="210" t="s">
        <v>2</v>
      </c>
      <c r="H157" s="210" t="s">
        <v>5</v>
      </c>
      <c r="I157" s="211">
        <v>43245</v>
      </c>
      <c r="J157" s="212">
        <v>6</v>
      </c>
      <c r="K157" s="213" t="str">
        <f t="shared" si="54"/>
        <v>MEDIA</v>
      </c>
      <c r="L157" s="214">
        <f t="shared" si="55"/>
        <v>0.39452054794520547</v>
      </c>
      <c r="M157" s="215">
        <f t="shared" si="56"/>
        <v>0</v>
      </c>
      <c r="N157" s="210" t="s">
        <v>1553</v>
      </c>
      <c r="O157" s="216">
        <f t="shared" si="61"/>
        <v>0.1038</v>
      </c>
      <c r="P157" s="217" t="s">
        <v>1584</v>
      </c>
      <c r="Q157" s="218"/>
      <c r="R157" s="217"/>
      <c r="S157" s="219" t="str">
        <f t="shared" si="57"/>
        <v>Cuentas de orden</v>
      </c>
      <c r="T157" s="220">
        <f t="shared" si="62"/>
        <v>0</v>
      </c>
      <c r="U157" s="220">
        <f t="shared" si="63"/>
        <v>0</v>
      </c>
      <c r="V157" s="221">
        <f t="shared" si="64"/>
        <v>0</v>
      </c>
      <c r="W157" s="222" t="str">
        <f t="shared" si="58"/>
        <v>El proceso no genera erogación</v>
      </c>
      <c r="X157" s="219">
        <f t="shared" si="67"/>
        <v>35</v>
      </c>
      <c r="Y157" s="219">
        <f t="shared" si="68"/>
        <v>35</v>
      </c>
      <c r="Z157" s="219">
        <f t="shared" si="69"/>
        <v>65</v>
      </c>
      <c r="AA157" s="219">
        <f t="shared" si="70"/>
        <v>8</v>
      </c>
      <c r="AB157" s="223">
        <f t="shared" si="48"/>
        <v>0.35749999999999998</v>
      </c>
      <c r="AC157" s="224">
        <f t="shared" si="59"/>
        <v>45435</v>
      </c>
      <c r="AD157" s="225" t="str">
        <f t="shared" si="65"/>
        <v>12-2023</v>
      </c>
      <c r="AE157" s="226">
        <f>IFERROR(VLOOKUP(AD157,IPC!$E$2:$F$1745,2,0),IPC!$H$1)</f>
        <v>196.40440950939998</v>
      </c>
      <c r="AF157" s="227" t="str">
        <f t="shared" si="60"/>
        <v>5-2018</v>
      </c>
      <c r="AG157" s="228">
        <f>IFERROR(VLOOKUP(AF157,IPC!$E$2:$F$1745,2,0),IPC!$H$1)</f>
        <v>142.06016099999999</v>
      </c>
      <c r="AH157" s="227" t="str">
        <f t="shared" si="49"/>
        <v>1-1900</v>
      </c>
      <c r="AI157" s="228">
        <f>IFERROR(VLOOKUP(AH157,IPC!$E$2:$F$1745,2,0),IPC!$H$1)</f>
        <v>196.40440950939998</v>
      </c>
      <c r="AJ157" s="227">
        <f>VLOOKUP(N157,T!$AD$1:$AE$50,2,0)</f>
        <v>1</v>
      </c>
      <c r="AK157" s="227">
        <f t="shared" si="66"/>
        <v>0</v>
      </c>
      <c r="AL157" s="229" t="s">
        <v>2191</v>
      </c>
      <c r="AM157" s="229">
        <v>1281468</v>
      </c>
    </row>
    <row r="158" spans="1:39" ht="15.75" hidden="1" x14ac:dyDescent="0.25">
      <c r="A158" s="207" t="s">
        <v>2349</v>
      </c>
      <c r="B158" s="208">
        <v>0</v>
      </c>
      <c r="C158" s="209">
        <v>1</v>
      </c>
      <c r="D158" s="209" t="s">
        <v>1584</v>
      </c>
      <c r="E158" s="210" t="s">
        <v>1</v>
      </c>
      <c r="F158" s="210" t="s">
        <v>1</v>
      </c>
      <c r="G158" s="210" t="s">
        <v>2</v>
      </c>
      <c r="H158" s="210" t="s">
        <v>5</v>
      </c>
      <c r="I158" s="211">
        <v>43245</v>
      </c>
      <c r="J158" s="212">
        <v>7</v>
      </c>
      <c r="K158" s="213" t="str">
        <f t="shared" si="54"/>
        <v>MEDIA</v>
      </c>
      <c r="L158" s="214">
        <f t="shared" si="55"/>
        <v>1.3945205479452054</v>
      </c>
      <c r="M158" s="215">
        <f t="shared" si="56"/>
        <v>0</v>
      </c>
      <c r="N158" s="210" t="s">
        <v>1553</v>
      </c>
      <c r="O158" s="216">
        <f t="shared" si="61"/>
        <v>0.1038</v>
      </c>
      <c r="P158" s="217" t="s">
        <v>1584</v>
      </c>
      <c r="Q158" s="218"/>
      <c r="R158" s="217"/>
      <c r="S158" s="219" t="str">
        <f t="shared" si="57"/>
        <v>Cuentas de orden</v>
      </c>
      <c r="T158" s="220">
        <f t="shared" si="62"/>
        <v>0</v>
      </c>
      <c r="U158" s="220">
        <f t="shared" si="63"/>
        <v>0</v>
      </c>
      <c r="V158" s="221">
        <f t="shared" si="64"/>
        <v>0</v>
      </c>
      <c r="W158" s="222" t="str">
        <f t="shared" si="58"/>
        <v>El proceso no genera erogación</v>
      </c>
      <c r="X158" s="219">
        <f t="shared" si="67"/>
        <v>35</v>
      </c>
      <c r="Y158" s="219">
        <f t="shared" si="68"/>
        <v>35</v>
      </c>
      <c r="Z158" s="219">
        <f t="shared" si="69"/>
        <v>65</v>
      </c>
      <c r="AA158" s="219">
        <f t="shared" si="70"/>
        <v>8</v>
      </c>
      <c r="AB158" s="223">
        <f t="shared" si="48"/>
        <v>0.35749999999999998</v>
      </c>
      <c r="AC158" s="224">
        <f t="shared" si="59"/>
        <v>45800</v>
      </c>
      <c r="AD158" s="225" t="str">
        <f t="shared" si="65"/>
        <v>12-2023</v>
      </c>
      <c r="AE158" s="226">
        <f>IFERROR(VLOOKUP(AD158,IPC!$E$2:$F$1745,2,0),IPC!$H$1)</f>
        <v>196.40440950939998</v>
      </c>
      <c r="AF158" s="227" t="str">
        <f t="shared" si="60"/>
        <v>5-2018</v>
      </c>
      <c r="AG158" s="228">
        <f>IFERROR(VLOOKUP(AF158,IPC!$E$2:$F$1745,2,0),IPC!$H$1)</f>
        <v>142.06016099999999</v>
      </c>
      <c r="AH158" s="227" t="str">
        <f t="shared" si="49"/>
        <v>1-1900</v>
      </c>
      <c r="AI158" s="228">
        <f>IFERROR(VLOOKUP(AH158,IPC!$E$2:$F$1745,2,0),IPC!$H$1)</f>
        <v>196.40440950939998</v>
      </c>
      <c r="AJ158" s="227">
        <f>VLOOKUP(N158,T!$AD$1:$AE$50,2,0)</f>
        <v>1</v>
      </c>
      <c r="AK158" s="227">
        <f t="shared" si="66"/>
        <v>0</v>
      </c>
      <c r="AL158" s="229" t="s">
        <v>2191</v>
      </c>
      <c r="AM158" s="229">
        <v>1283616</v>
      </c>
    </row>
    <row r="159" spans="1:39" ht="15.75" hidden="1" x14ac:dyDescent="0.25">
      <c r="A159" s="207" t="s">
        <v>2350</v>
      </c>
      <c r="B159" s="208">
        <v>0</v>
      </c>
      <c r="C159" s="209">
        <v>1</v>
      </c>
      <c r="D159" s="209" t="s">
        <v>1584</v>
      </c>
      <c r="E159" s="210" t="s">
        <v>1</v>
      </c>
      <c r="F159" s="210" t="s">
        <v>1</v>
      </c>
      <c r="G159" s="210" t="s">
        <v>2</v>
      </c>
      <c r="H159" s="210" t="s">
        <v>5</v>
      </c>
      <c r="I159" s="211">
        <v>43245</v>
      </c>
      <c r="J159" s="212">
        <v>7</v>
      </c>
      <c r="K159" s="213" t="str">
        <f t="shared" si="54"/>
        <v>MEDIA</v>
      </c>
      <c r="L159" s="214">
        <f t="shared" si="55"/>
        <v>1.3945205479452054</v>
      </c>
      <c r="M159" s="215">
        <f t="shared" si="56"/>
        <v>0</v>
      </c>
      <c r="N159" s="210" t="s">
        <v>1553</v>
      </c>
      <c r="O159" s="216">
        <f t="shared" si="61"/>
        <v>0.1038</v>
      </c>
      <c r="P159" s="217" t="s">
        <v>1584</v>
      </c>
      <c r="Q159" s="218"/>
      <c r="R159" s="217"/>
      <c r="S159" s="219" t="str">
        <f t="shared" si="57"/>
        <v>Cuentas de orden</v>
      </c>
      <c r="T159" s="220">
        <f t="shared" si="62"/>
        <v>0</v>
      </c>
      <c r="U159" s="220">
        <f t="shared" si="63"/>
        <v>0</v>
      </c>
      <c r="V159" s="221">
        <f t="shared" si="64"/>
        <v>0</v>
      </c>
      <c r="W159" s="222" t="str">
        <f t="shared" si="58"/>
        <v>El proceso no genera erogación</v>
      </c>
      <c r="X159" s="219">
        <f t="shared" si="67"/>
        <v>35</v>
      </c>
      <c r="Y159" s="219">
        <f t="shared" si="68"/>
        <v>35</v>
      </c>
      <c r="Z159" s="219">
        <f t="shared" si="69"/>
        <v>65</v>
      </c>
      <c r="AA159" s="219">
        <f t="shared" si="70"/>
        <v>8</v>
      </c>
      <c r="AB159" s="223">
        <f t="shared" ref="AB159:AB222" si="71">+SUMPRODUCT(X159:AA159,$X$12:$AA$12)/100</f>
        <v>0.35749999999999998</v>
      </c>
      <c r="AC159" s="224">
        <f t="shared" si="59"/>
        <v>45800</v>
      </c>
      <c r="AD159" s="225" t="str">
        <f t="shared" si="65"/>
        <v>12-2023</v>
      </c>
      <c r="AE159" s="226">
        <f>IFERROR(VLOOKUP(AD159,IPC!$E$2:$F$1745,2,0),IPC!$H$1)</f>
        <v>196.40440950939998</v>
      </c>
      <c r="AF159" s="227" t="str">
        <f t="shared" si="60"/>
        <v>5-2018</v>
      </c>
      <c r="AG159" s="228">
        <f>IFERROR(VLOOKUP(AF159,IPC!$E$2:$F$1745,2,0),IPC!$H$1)</f>
        <v>142.06016099999999</v>
      </c>
      <c r="AH159" s="227" t="str">
        <f t="shared" si="49"/>
        <v>1-1900</v>
      </c>
      <c r="AI159" s="228">
        <f>IFERROR(VLOOKUP(AH159,IPC!$E$2:$F$1745,2,0),IPC!$H$1)</f>
        <v>196.40440950939998</v>
      </c>
      <c r="AJ159" s="227">
        <f>VLOOKUP(N159,T!$AD$1:$AE$50,2,0)</f>
        <v>1</v>
      </c>
      <c r="AK159" s="227">
        <f t="shared" si="66"/>
        <v>0</v>
      </c>
      <c r="AL159" s="229" t="s">
        <v>2191</v>
      </c>
      <c r="AM159" s="229">
        <v>1284316</v>
      </c>
    </row>
    <row r="160" spans="1:39" ht="15.75" hidden="1" x14ac:dyDescent="0.25">
      <c r="A160" s="207" t="s">
        <v>2351</v>
      </c>
      <c r="B160" s="208">
        <v>0</v>
      </c>
      <c r="C160" s="209">
        <v>1</v>
      </c>
      <c r="D160" s="209" t="s">
        <v>1584</v>
      </c>
      <c r="E160" s="210" t="s">
        <v>1</v>
      </c>
      <c r="F160" s="210" t="s">
        <v>1</v>
      </c>
      <c r="G160" s="210" t="s">
        <v>2</v>
      </c>
      <c r="H160" s="210" t="s">
        <v>5</v>
      </c>
      <c r="I160" s="211">
        <v>43245</v>
      </c>
      <c r="J160" s="212">
        <v>6</v>
      </c>
      <c r="K160" s="213" t="str">
        <f t="shared" si="54"/>
        <v>MEDIA</v>
      </c>
      <c r="L160" s="214">
        <f t="shared" si="55"/>
        <v>0.39452054794520547</v>
      </c>
      <c r="M160" s="215">
        <f t="shared" si="56"/>
        <v>0</v>
      </c>
      <c r="N160" s="210" t="s">
        <v>1553</v>
      </c>
      <c r="O160" s="216">
        <f t="shared" si="61"/>
        <v>0.1038</v>
      </c>
      <c r="P160" s="217" t="s">
        <v>1584</v>
      </c>
      <c r="Q160" s="218"/>
      <c r="R160" s="217"/>
      <c r="S160" s="219" t="str">
        <f t="shared" si="57"/>
        <v>Cuentas de orden</v>
      </c>
      <c r="T160" s="220">
        <f t="shared" si="62"/>
        <v>0</v>
      </c>
      <c r="U160" s="220">
        <f t="shared" si="63"/>
        <v>0</v>
      </c>
      <c r="V160" s="221">
        <f t="shared" si="64"/>
        <v>0</v>
      </c>
      <c r="W160" s="222" t="str">
        <f t="shared" si="58"/>
        <v>El proceso no genera erogación</v>
      </c>
      <c r="X160" s="219">
        <f t="shared" si="67"/>
        <v>35</v>
      </c>
      <c r="Y160" s="219">
        <f t="shared" si="68"/>
        <v>35</v>
      </c>
      <c r="Z160" s="219">
        <f t="shared" si="69"/>
        <v>65</v>
      </c>
      <c r="AA160" s="219">
        <f t="shared" si="70"/>
        <v>8</v>
      </c>
      <c r="AB160" s="223">
        <f t="shared" si="71"/>
        <v>0.35749999999999998</v>
      </c>
      <c r="AC160" s="224">
        <f t="shared" si="59"/>
        <v>45435</v>
      </c>
      <c r="AD160" s="225" t="str">
        <f t="shared" si="65"/>
        <v>12-2023</v>
      </c>
      <c r="AE160" s="226">
        <f>IFERROR(VLOOKUP(AD160,IPC!$E$2:$F$1745,2,0),IPC!$H$1)</f>
        <v>196.40440950939998</v>
      </c>
      <c r="AF160" s="227" t="str">
        <f t="shared" si="60"/>
        <v>5-2018</v>
      </c>
      <c r="AG160" s="228">
        <f>IFERROR(VLOOKUP(AF160,IPC!$E$2:$F$1745,2,0),IPC!$H$1)</f>
        <v>142.06016099999999</v>
      </c>
      <c r="AH160" s="227" t="str">
        <f t="shared" si="49"/>
        <v>1-1900</v>
      </c>
      <c r="AI160" s="228">
        <f>IFERROR(VLOOKUP(AH160,IPC!$E$2:$F$1745,2,0),IPC!$H$1)</f>
        <v>196.40440950939998</v>
      </c>
      <c r="AJ160" s="227">
        <f>VLOOKUP(N160,T!$AD$1:$AE$50,2,0)</f>
        <v>1</v>
      </c>
      <c r="AK160" s="227">
        <f t="shared" si="66"/>
        <v>0</v>
      </c>
      <c r="AL160" s="229" t="s">
        <v>2191</v>
      </c>
      <c r="AM160" s="229">
        <v>1284644</v>
      </c>
    </row>
    <row r="161" spans="1:39" ht="15.75" hidden="1" x14ac:dyDescent="0.25">
      <c r="A161" s="207" t="s">
        <v>2352</v>
      </c>
      <c r="B161" s="208">
        <v>0</v>
      </c>
      <c r="C161" s="209">
        <v>1</v>
      </c>
      <c r="D161" s="209" t="s">
        <v>1584</v>
      </c>
      <c r="E161" s="210" t="s">
        <v>1</v>
      </c>
      <c r="F161" s="210" t="s">
        <v>1</v>
      </c>
      <c r="G161" s="210" t="s">
        <v>2</v>
      </c>
      <c r="H161" s="210" t="s">
        <v>5</v>
      </c>
      <c r="I161" s="211">
        <v>43245</v>
      </c>
      <c r="J161" s="212">
        <v>9</v>
      </c>
      <c r="K161" s="213" t="str">
        <f t="shared" si="54"/>
        <v>MEDIA</v>
      </c>
      <c r="L161" s="214">
        <f t="shared" si="55"/>
        <v>3.3945205479452056</v>
      </c>
      <c r="M161" s="215">
        <f t="shared" si="56"/>
        <v>0</v>
      </c>
      <c r="N161" s="210" t="s">
        <v>1553</v>
      </c>
      <c r="O161" s="216">
        <f t="shared" si="61"/>
        <v>0.1031</v>
      </c>
      <c r="P161" s="217" t="s">
        <v>1584</v>
      </c>
      <c r="Q161" s="218"/>
      <c r="R161" s="217"/>
      <c r="S161" s="219" t="str">
        <f t="shared" si="57"/>
        <v>Cuentas de orden</v>
      </c>
      <c r="T161" s="220">
        <f t="shared" si="62"/>
        <v>0</v>
      </c>
      <c r="U161" s="220">
        <f t="shared" si="63"/>
        <v>0</v>
      </c>
      <c r="V161" s="221">
        <f t="shared" si="64"/>
        <v>0</v>
      </c>
      <c r="W161" s="222" t="str">
        <f t="shared" si="58"/>
        <v>El proceso no genera erogación</v>
      </c>
      <c r="X161" s="219">
        <f t="shared" si="67"/>
        <v>35</v>
      </c>
      <c r="Y161" s="219">
        <f t="shared" si="68"/>
        <v>35</v>
      </c>
      <c r="Z161" s="219">
        <f t="shared" si="69"/>
        <v>65</v>
      </c>
      <c r="AA161" s="219">
        <f t="shared" si="70"/>
        <v>8</v>
      </c>
      <c r="AB161" s="223">
        <f t="shared" si="71"/>
        <v>0.35749999999999998</v>
      </c>
      <c r="AC161" s="224">
        <f t="shared" si="59"/>
        <v>46530</v>
      </c>
      <c r="AD161" s="225" t="str">
        <f t="shared" si="65"/>
        <v>12-2023</v>
      </c>
      <c r="AE161" s="226">
        <f>IFERROR(VLOOKUP(AD161,IPC!$E$2:$F$1745,2,0),IPC!$H$1)</f>
        <v>196.40440950939998</v>
      </c>
      <c r="AF161" s="227" t="str">
        <f t="shared" si="60"/>
        <v>5-2018</v>
      </c>
      <c r="AG161" s="228">
        <f>IFERROR(VLOOKUP(AF161,IPC!$E$2:$F$1745,2,0),IPC!$H$1)</f>
        <v>142.06016099999999</v>
      </c>
      <c r="AH161" s="227" t="str">
        <f t="shared" ref="AH161:AH224" si="72">(MONTH(Q161)&amp;"-"&amp;YEAR(Q161))</f>
        <v>1-1900</v>
      </c>
      <c r="AI161" s="228">
        <f>IFERROR(VLOOKUP(AH161,IPC!$E$2:$F$1745,2,0),IPC!$H$1)</f>
        <v>196.40440950939998</v>
      </c>
      <c r="AJ161" s="227">
        <f>VLOOKUP(N161,T!$AD$1:$AE$50,2,0)</f>
        <v>1</v>
      </c>
      <c r="AK161" s="227">
        <f t="shared" si="66"/>
        <v>0</v>
      </c>
      <c r="AL161" s="229" t="s">
        <v>2191</v>
      </c>
      <c r="AM161" s="229">
        <v>1286697</v>
      </c>
    </row>
    <row r="162" spans="1:39" ht="15.75" hidden="1" x14ac:dyDescent="0.25">
      <c r="A162" s="207" t="s">
        <v>2353</v>
      </c>
      <c r="B162" s="208">
        <v>0</v>
      </c>
      <c r="C162" s="209">
        <v>1</v>
      </c>
      <c r="D162" s="209" t="s">
        <v>1583</v>
      </c>
      <c r="E162" s="210" t="s">
        <v>1</v>
      </c>
      <c r="F162" s="210" t="s">
        <v>1</v>
      </c>
      <c r="G162" s="210" t="s">
        <v>2</v>
      </c>
      <c r="H162" s="210" t="s">
        <v>5</v>
      </c>
      <c r="I162" s="211">
        <v>43245</v>
      </c>
      <c r="J162" s="212">
        <v>7</v>
      </c>
      <c r="K162" s="213" t="str">
        <f t="shared" si="54"/>
        <v>MEDIA</v>
      </c>
      <c r="L162" s="214">
        <f t="shared" si="55"/>
        <v>1.3945205479452054</v>
      </c>
      <c r="M162" s="215">
        <f t="shared" si="56"/>
        <v>0</v>
      </c>
      <c r="N162" s="210" t="s">
        <v>1553</v>
      </c>
      <c r="O162" s="216">
        <f t="shared" si="61"/>
        <v>0.1038</v>
      </c>
      <c r="P162" s="217" t="s">
        <v>1584</v>
      </c>
      <c r="Q162" s="218"/>
      <c r="R162" s="217"/>
      <c r="S162" s="219" t="str">
        <f t="shared" si="57"/>
        <v>Cuentas de orden</v>
      </c>
      <c r="T162" s="220">
        <f t="shared" si="62"/>
        <v>0</v>
      </c>
      <c r="U162" s="220">
        <f t="shared" si="63"/>
        <v>0</v>
      </c>
      <c r="V162" s="221">
        <f t="shared" si="64"/>
        <v>0</v>
      </c>
      <c r="W162" s="222" t="str">
        <f t="shared" si="58"/>
        <v>La erogación del proceso con esta acción o medio de control se deriva de una obligación previa</v>
      </c>
      <c r="X162" s="219">
        <f t="shared" si="67"/>
        <v>35</v>
      </c>
      <c r="Y162" s="219">
        <f t="shared" si="68"/>
        <v>35</v>
      </c>
      <c r="Z162" s="219">
        <f t="shared" si="69"/>
        <v>65</v>
      </c>
      <c r="AA162" s="219">
        <f t="shared" si="70"/>
        <v>8</v>
      </c>
      <c r="AB162" s="223">
        <f t="shared" si="71"/>
        <v>0.35749999999999998</v>
      </c>
      <c r="AC162" s="224">
        <f t="shared" si="59"/>
        <v>45800</v>
      </c>
      <c r="AD162" s="225" t="str">
        <f t="shared" si="65"/>
        <v>12-2023</v>
      </c>
      <c r="AE162" s="226">
        <f>IFERROR(VLOOKUP(AD162,IPC!$E$2:$F$1745,2,0),IPC!$H$1)</f>
        <v>196.40440950939998</v>
      </c>
      <c r="AF162" s="227" t="str">
        <f t="shared" si="60"/>
        <v>5-2018</v>
      </c>
      <c r="AG162" s="228">
        <f>IFERROR(VLOOKUP(AF162,IPC!$E$2:$F$1745,2,0),IPC!$H$1)</f>
        <v>142.06016099999999</v>
      </c>
      <c r="AH162" s="227" t="str">
        <f t="shared" si="72"/>
        <v>1-1900</v>
      </c>
      <c r="AI162" s="228">
        <f>IFERROR(VLOOKUP(AH162,IPC!$E$2:$F$1745,2,0),IPC!$H$1)</f>
        <v>196.40440950939998</v>
      </c>
      <c r="AJ162" s="227">
        <f>VLOOKUP(N162,T!$AD$1:$AE$50,2,0)</f>
        <v>1</v>
      </c>
      <c r="AK162" s="227">
        <f t="shared" si="66"/>
        <v>0</v>
      </c>
      <c r="AL162" s="229" t="s">
        <v>2191</v>
      </c>
      <c r="AM162" s="229">
        <v>1288917</v>
      </c>
    </row>
    <row r="163" spans="1:39" ht="15.75" hidden="1" x14ac:dyDescent="0.25">
      <c r="A163" s="207" t="s">
        <v>2354</v>
      </c>
      <c r="B163" s="208">
        <v>0</v>
      </c>
      <c r="C163" s="209">
        <v>1</v>
      </c>
      <c r="D163" s="209" t="s">
        <v>1584</v>
      </c>
      <c r="E163" s="210" t="s">
        <v>5</v>
      </c>
      <c r="F163" s="210" t="s">
        <v>5</v>
      </c>
      <c r="G163" s="210" t="s">
        <v>1</v>
      </c>
      <c r="H163" s="210" t="s">
        <v>5</v>
      </c>
      <c r="I163" s="211">
        <v>43245</v>
      </c>
      <c r="J163" s="212">
        <v>7</v>
      </c>
      <c r="K163" s="213" t="str">
        <f t="shared" si="54"/>
        <v>BAJA</v>
      </c>
      <c r="L163" s="214">
        <f t="shared" si="55"/>
        <v>1.3945205479452054</v>
      </c>
      <c r="M163" s="215">
        <f t="shared" si="56"/>
        <v>0</v>
      </c>
      <c r="N163" s="210" t="s">
        <v>1553</v>
      </c>
      <c r="O163" s="216">
        <f t="shared" si="61"/>
        <v>0.1038</v>
      </c>
      <c r="P163" s="217" t="s">
        <v>1584</v>
      </c>
      <c r="Q163" s="218"/>
      <c r="R163" s="217"/>
      <c r="S163" s="219" t="str">
        <f t="shared" si="57"/>
        <v>Cuentas de orden</v>
      </c>
      <c r="T163" s="220">
        <f t="shared" si="62"/>
        <v>0</v>
      </c>
      <c r="U163" s="220">
        <f t="shared" si="63"/>
        <v>0</v>
      </c>
      <c r="V163" s="221">
        <f t="shared" si="64"/>
        <v>0</v>
      </c>
      <c r="W163" s="222" t="str">
        <f t="shared" si="58"/>
        <v>El proceso no genera erogación</v>
      </c>
      <c r="X163" s="219">
        <f t="shared" si="67"/>
        <v>8</v>
      </c>
      <c r="Y163" s="219">
        <f t="shared" si="68"/>
        <v>8</v>
      </c>
      <c r="Z163" s="219">
        <f t="shared" si="69"/>
        <v>35</v>
      </c>
      <c r="AA163" s="219">
        <f t="shared" si="70"/>
        <v>8</v>
      </c>
      <c r="AB163" s="223">
        <f t="shared" si="71"/>
        <v>0.14749999999999999</v>
      </c>
      <c r="AC163" s="224">
        <f t="shared" si="59"/>
        <v>45800</v>
      </c>
      <c r="AD163" s="225" t="str">
        <f t="shared" si="65"/>
        <v>12-2023</v>
      </c>
      <c r="AE163" s="226">
        <f>IFERROR(VLOOKUP(AD163,IPC!$E$2:$F$1745,2,0),IPC!$H$1)</f>
        <v>196.40440950939998</v>
      </c>
      <c r="AF163" s="227" t="str">
        <f t="shared" si="60"/>
        <v>5-2018</v>
      </c>
      <c r="AG163" s="228">
        <f>IFERROR(VLOOKUP(AF163,IPC!$E$2:$F$1745,2,0),IPC!$H$1)</f>
        <v>142.06016099999999</v>
      </c>
      <c r="AH163" s="227" t="str">
        <f t="shared" si="72"/>
        <v>1-1900</v>
      </c>
      <c r="AI163" s="228">
        <f>IFERROR(VLOOKUP(AH163,IPC!$E$2:$F$1745,2,0),IPC!$H$1)</f>
        <v>196.40440950939998</v>
      </c>
      <c r="AJ163" s="227">
        <f>VLOOKUP(N163,T!$AD$1:$AE$50,2,0)</f>
        <v>1</v>
      </c>
      <c r="AK163" s="227">
        <f t="shared" si="66"/>
        <v>0</v>
      </c>
      <c r="AL163" s="229" t="s">
        <v>2191</v>
      </c>
      <c r="AM163" s="229">
        <v>1289549</v>
      </c>
    </row>
    <row r="164" spans="1:39" ht="15.75" x14ac:dyDescent="0.25">
      <c r="A164" s="207" t="s">
        <v>2355</v>
      </c>
      <c r="B164" s="208">
        <v>62000000</v>
      </c>
      <c r="C164" s="209">
        <v>1</v>
      </c>
      <c r="D164" s="209" t="s">
        <v>1583</v>
      </c>
      <c r="E164" s="210" t="s">
        <v>5</v>
      </c>
      <c r="F164" s="210" t="s">
        <v>5</v>
      </c>
      <c r="G164" s="210" t="s">
        <v>1</v>
      </c>
      <c r="H164" s="210" t="s">
        <v>1</v>
      </c>
      <c r="I164" s="211">
        <v>43293</v>
      </c>
      <c r="J164" s="212">
        <v>7</v>
      </c>
      <c r="K164" s="213" t="str">
        <f t="shared" si="54"/>
        <v>BAJA</v>
      </c>
      <c r="L164" s="214">
        <f t="shared" si="55"/>
        <v>1.526027397260274</v>
      </c>
      <c r="M164" s="215">
        <f t="shared" si="56"/>
        <v>85694645</v>
      </c>
      <c r="N164" s="210" t="s">
        <v>1725</v>
      </c>
      <c r="O164" s="216">
        <f t="shared" si="61"/>
        <v>0.1038</v>
      </c>
      <c r="P164" s="217" t="s">
        <v>1584</v>
      </c>
      <c r="Q164" s="218"/>
      <c r="R164" s="217"/>
      <c r="S164" s="219" t="str">
        <f t="shared" si="57"/>
        <v>Cuentas de orden</v>
      </c>
      <c r="T164" s="220">
        <f t="shared" si="62"/>
        <v>84644577</v>
      </c>
      <c r="U164" s="220">
        <f t="shared" si="63"/>
        <v>84644577</v>
      </c>
      <c r="V164" s="221">
        <f t="shared" si="64"/>
        <v>0</v>
      </c>
      <c r="W164" s="222" t="str">
        <f t="shared" si="58"/>
        <v/>
      </c>
      <c r="X164" s="219">
        <f t="shared" si="67"/>
        <v>8</v>
      </c>
      <c r="Y164" s="219">
        <f t="shared" si="68"/>
        <v>8</v>
      </c>
      <c r="Z164" s="219">
        <f t="shared" si="69"/>
        <v>35</v>
      </c>
      <c r="AA164" s="219">
        <f t="shared" si="70"/>
        <v>35</v>
      </c>
      <c r="AB164" s="223">
        <f t="shared" si="71"/>
        <v>0.215</v>
      </c>
      <c r="AC164" s="224">
        <f t="shared" si="59"/>
        <v>45848</v>
      </c>
      <c r="AD164" s="225" t="str">
        <f t="shared" si="65"/>
        <v>12-2023</v>
      </c>
      <c r="AE164" s="226">
        <f>IFERROR(VLOOKUP(AD164,IPC!$E$2:$F$1745,2,0),IPC!$H$1)</f>
        <v>196.40440950939998</v>
      </c>
      <c r="AF164" s="227" t="str">
        <f t="shared" si="60"/>
        <v>7-2018</v>
      </c>
      <c r="AG164" s="228">
        <f>IFERROR(VLOOKUP(AF164,IPC!$E$2:$F$1745,2,0),IPC!$H$1)</f>
        <v>142.09841700000001</v>
      </c>
      <c r="AH164" s="227" t="str">
        <f t="shared" si="72"/>
        <v>1-1900</v>
      </c>
      <c r="AI164" s="228">
        <f>IFERROR(VLOOKUP(AH164,IPC!$E$2:$F$1745,2,0),IPC!$H$1)</f>
        <v>196.40440950939998</v>
      </c>
      <c r="AJ164" s="227">
        <f>VLOOKUP(N164,T!$AD$1:$AE$50,2,0)</f>
        <v>0</v>
      </c>
      <c r="AK164" s="227" t="str">
        <f t="shared" si="66"/>
        <v>ok</v>
      </c>
      <c r="AL164" s="229" t="s">
        <v>2191</v>
      </c>
      <c r="AM164" s="229">
        <v>1290565</v>
      </c>
    </row>
    <row r="165" spans="1:39" ht="15.75" hidden="1" x14ac:dyDescent="0.25">
      <c r="A165" s="207" t="s">
        <v>2356</v>
      </c>
      <c r="B165" s="208">
        <v>0</v>
      </c>
      <c r="C165" s="209">
        <v>1</v>
      </c>
      <c r="D165" s="209" t="s">
        <v>1584</v>
      </c>
      <c r="E165" s="210" t="s">
        <v>5</v>
      </c>
      <c r="F165" s="210" t="s">
        <v>5</v>
      </c>
      <c r="G165" s="210" t="s">
        <v>1</v>
      </c>
      <c r="H165" s="210" t="s">
        <v>5</v>
      </c>
      <c r="I165" s="211">
        <v>43245</v>
      </c>
      <c r="J165" s="212">
        <v>7</v>
      </c>
      <c r="K165" s="213" t="str">
        <f t="shared" si="54"/>
        <v>BAJA</v>
      </c>
      <c r="L165" s="214">
        <f t="shared" si="55"/>
        <v>1.3945205479452054</v>
      </c>
      <c r="M165" s="215">
        <f t="shared" si="56"/>
        <v>0</v>
      </c>
      <c r="N165" s="210" t="s">
        <v>1553</v>
      </c>
      <c r="O165" s="216">
        <f t="shared" si="61"/>
        <v>0.1038</v>
      </c>
      <c r="P165" s="217" t="s">
        <v>1584</v>
      </c>
      <c r="Q165" s="218"/>
      <c r="R165" s="217"/>
      <c r="S165" s="219" t="str">
        <f t="shared" si="57"/>
        <v>Cuentas de orden</v>
      </c>
      <c r="T165" s="220">
        <f t="shared" si="62"/>
        <v>0</v>
      </c>
      <c r="U165" s="220">
        <f t="shared" si="63"/>
        <v>0</v>
      </c>
      <c r="V165" s="221">
        <f t="shared" si="64"/>
        <v>0</v>
      </c>
      <c r="W165" s="222" t="str">
        <f t="shared" si="58"/>
        <v>El proceso no genera erogación</v>
      </c>
      <c r="X165" s="219">
        <f t="shared" si="67"/>
        <v>8</v>
      </c>
      <c r="Y165" s="219">
        <f t="shared" si="68"/>
        <v>8</v>
      </c>
      <c r="Z165" s="219">
        <f t="shared" si="69"/>
        <v>35</v>
      </c>
      <c r="AA165" s="219">
        <f t="shared" si="70"/>
        <v>8</v>
      </c>
      <c r="AB165" s="223">
        <f t="shared" si="71"/>
        <v>0.14749999999999999</v>
      </c>
      <c r="AC165" s="224">
        <f t="shared" si="59"/>
        <v>45800</v>
      </c>
      <c r="AD165" s="225" t="str">
        <f t="shared" si="65"/>
        <v>12-2023</v>
      </c>
      <c r="AE165" s="226">
        <f>IFERROR(VLOOKUP(AD165,IPC!$E$2:$F$1745,2,0),IPC!$H$1)</f>
        <v>196.40440950939998</v>
      </c>
      <c r="AF165" s="227" t="str">
        <f t="shared" si="60"/>
        <v>5-2018</v>
      </c>
      <c r="AG165" s="228">
        <f>IFERROR(VLOOKUP(AF165,IPC!$E$2:$F$1745,2,0),IPC!$H$1)</f>
        <v>142.06016099999999</v>
      </c>
      <c r="AH165" s="227" t="str">
        <f t="shared" si="72"/>
        <v>1-1900</v>
      </c>
      <c r="AI165" s="228">
        <f>IFERROR(VLOOKUP(AH165,IPC!$E$2:$F$1745,2,0),IPC!$H$1)</f>
        <v>196.40440950939998</v>
      </c>
      <c r="AJ165" s="227">
        <f>VLOOKUP(N165,T!$AD$1:$AE$50,2,0)</f>
        <v>1</v>
      </c>
      <c r="AK165" s="227">
        <f t="shared" si="66"/>
        <v>0</v>
      </c>
      <c r="AL165" s="229" t="s">
        <v>2191</v>
      </c>
      <c r="AM165" s="229">
        <v>1292613</v>
      </c>
    </row>
    <row r="166" spans="1:39" ht="15.75" hidden="1" x14ac:dyDescent="0.25">
      <c r="A166" s="207" t="s">
        <v>2357</v>
      </c>
      <c r="B166" s="208">
        <v>0</v>
      </c>
      <c r="C166" s="209">
        <v>1</v>
      </c>
      <c r="D166" s="209" t="s">
        <v>1584</v>
      </c>
      <c r="E166" s="210" t="s">
        <v>5</v>
      </c>
      <c r="F166" s="210" t="s">
        <v>5</v>
      </c>
      <c r="G166" s="210" t="s">
        <v>1</v>
      </c>
      <c r="H166" s="210" t="s">
        <v>5</v>
      </c>
      <c r="I166" s="211">
        <v>43245</v>
      </c>
      <c r="J166" s="212">
        <v>7</v>
      </c>
      <c r="K166" s="213" t="str">
        <f t="shared" si="54"/>
        <v>BAJA</v>
      </c>
      <c r="L166" s="214">
        <f t="shared" si="55"/>
        <v>1.3945205479452054</v>
      </c>
      <c r="M166" s="215">
        <f t="shared" si="56"/>
        <v>0</v>
      </c>
      <c r="N166" s="210" t="s">
        <v>1553</v>
      </c>
      <c r="O166" s="216">
        <f t="shared" si="61"/>
        <v>0.1038</v>
      </c>
      <c r="P166" s="217" t="s">
        <v>1584</v>
      </c>
      <c r="Q166" s="218"/>
      <c r="R166" s="217"/>
      <c r="S166" s="219" t="str">
        <f t="shared" si="57"/>
        <v>Cuentas de orden</v>
      </c>
      <c r="T166" s="220">
        <f t="shared" si="62"/>
        <v>0</v>
      </c>
      <c r="U166" s="220">
        <f t="shared" si="63"/>
        <v>0</v>
      </c>
      <c r="V166" s="221">
        <f t="shared" si="64"/>
        <v>0</v>
      </c>
      <c r="W166" s="222" t="str">
        <f t="shared" si="58"/>
        <v>El proceso no genera erogación</v>
      </c>
      <c r="X166" s="219">
        <f t="shared" si="67"/>
        <v>8</v>
      </c>
      <c r="Y166" s="219">
        <f t="shared" si="68"/>
        <v>8</v>
      </c>
      <c r="Z166" s="219">
        <f t="shared" si="69"/>
        <v>35</v>
      </c>
      <c r="AA166" s="219">
        <f t="shared" si="70"/>
        <v>8</v>
      </c>
      <c r="AB166" s="223">
        <f t="shared" si="71"/>
        <v>0.14749999999999999</v>
      </c>
      <c r="AC166" s="224">
        <f t="shared" si="59"/>
        <v>45800</v>
      </c>
      <c r="AD166" s="225" t="str">
        <f t="shared" si="65"/>
        <v>12-2023</v>
      </c>
      <c r="AE166" s="226">
        <f>IFERROR(VLOOKUP(AD166,IPC!$E$2:$F$1745,2,0),IPC!$H$1)</f>
        <v>196.40440950939998</v>
      </c>
      <c r="AF166" s="227" t="str">
        <f t="shared" si="60"/>
        <v>5-2018</v>
      </c>
      <c r="AG166" s="228">
        <f>IFERROR(VLOOKUP(AF166,IPC!$E$2:$F$1745,2,0),IPC!$H$1)</f>
        <v>142.06016099999999</v>
      </c>
      <c r="AH166" s="227" t="str">
        <f t="shared" si="72"/>
        <v>1-1900</v>
      </c>
      <c r="AI166" s="228">
        <f>IFERROR(VLOOKUP(AH166,IPC!$E$2:$F$1745,2,0),IPC!$H$1)</f>
        <v>196.40440950939998</v>
      </c>
      <c r="AJ166" s="227">
        <f>VLOOKUP(N166,T!$AD$1:$AE$50,2,0)</f>
        <v>1</v>
      </c>
      <c r="AK166" s="227">
        <f t="shared" si="66"/>
        <v>0</v>
      </c>
      <c r="AL166" s="229" t="s">
        <v>2191</v>
      </c>
      <c r="AM166" s="229">
        <v>1303723</v>
      </c>
    </row>
    <row r="167" spans="1:39" ht="15.75" x14ac:dyDescent="0.25">
      <c r="A167" s="207" t="s">
        <v>2358</v>
      </c>
      <c r="B167" s="208">
        <v>16087281</v>
      </c>
      <c r="C167" s="209">
        <v>1</v>
      </c>
      <c r="D167" s="209" t="s">
        <v>1583</v>
      </c>
      <c r="E167" s="210" t="s">
        <v>2</v>
      </c>
      <c r="F167" s="210" t="s">
        <v>1</v>
      </c>
      <c r="G167" s="210" t="s">
        <v>1</v>
      </c>
      <c r="H167" s="210" t="s">
        <v>2</v>
      </c>
      <c r="I167" s="211">
        <v>43063</v>
      </c>
      <c r="J167" s="212">
        <v>8</v>
      </c>
      <c r="K167" s="213" t="str">
        <f t="shared" si="54"/>
        <v>MEDIA</v>
      </c>
      <c r="L167" s="214">
        <f t="shared" si="55"/>
        <v>1.8958904109589041</v>
      </c>
      <c r="M167" s="215">
        <f t="shared" si="56"/>
        <v>22842520</v>
      </c>
      <c r="N167" s="210" t="s">
        <v>1725</v>
      </c>
      <c r="O167" s="216">
        <f t="shared" si="61"/>
        <v>0.1038</v>
      </c>
      <c r="P167" s="217" t="s">
        <v>1584</v>
      </c>
      <c r="Q167" s="218"/>
      <c r="R167" s="217"/>
      <c r="S167" s="219" t="str">
        <f t="shared" si="57"/>
        <v>Cuentas de orden</v>
      </c>
      <c r="T167" s="220">
        <f t="shared" si="62"/>
        <v>22495295</v>
      </c>
      <c r="U167" s="220">
        <f t="shared" si="63"/>
        <v>22495295</v>
      </c>
      <c r="V167" s="221">
        <f t="shared" si="64"/>
        <v>0</v>
      </c>
      <c r="W167" s="222" t="str">
        <f t="shared" si="58"/>
        <v/>
      </c>
      <c r="X167" s="219">
        <f t="shared" si="67"/>
        <v>65</v>
      </c>
      <c r="Y167" s="219">
        <f t="shared" si="68"/>
        <v>35</v>
      </c>
      <c r="Z167" s="219">
        <f t="shared" si="69"/>
        <v>35</v>
      </c>
      <c r="AA167" s="219">
        <f t="shared" si="70"/>
        <v>65</v>
      </c>
      <c r="AB167" s="223">
        <f t="shared" si="71"/>
        <v>0.5</v>
      </c>
      <c r="AC167" s="224">
        <f t="shared" si="59"/>
        <v>45983</v>
      </c>
      <c r="AD167" s="225" t="str">
        <f t="shared" si="65"/>
        <v>12-2023</v>
      </c>
      <c r="AE167" s="226">
        <f>IFERROR(VLOOKUP(AD167,IPC!$E$2:$F$1745,2,0),IPC!$H$1)</f>
        <v>196.40440950939998</v>
      </c>
      <c r="AF167" s="227" t="str">
        <f t="shared" si="60"/>
        <v>11-2017</v>
      </c>
      <c r="AG167" s="228">
        <f>IFERROR(VLOOKUP(AF167,IPC!$E$2:$F$1745,2,0),IPC!$H$1)</f>
        <v>138.32155800000001</v>
      </c>
      <c r="AH167" s="227" t="str">
        <f t="shared" si="72"/>
        <v>1-1900</v>
      </c>
      <c r="AI167" s="228">
        <f>IFERROR(VLOOKUP(AH167,IPC!$E$2:$F$1745,2,0),IPC!$H$1)</f>
        <v>196.40440950939998</v>
      </c>
      <c r="AJ167" s="227">
        <f>VLOOKUP(N167,T!$AD$1:$AE$50,2,0)</f>
        <v>0</v>
      </c>
      <c r="AK167" s="227" t="str">
        <f t="shared" si="66"/>
        <v>ok</v>
      </c>
      <c r="AL167" s="229" t="s">
        <v>2191</v>
      </c>
      <c r="AM167" s="229">
        <v>1307794</v>
      </c>
    </row>
    <row r="168" spans="1:39" ht="15.75" x14ac:dyDescent="0.25">
      <c r="A168" s="207" t="s">
        <v>2359</v>
      </c>
      <c r="B168" s="208">
        <v>44262000</v>
      </c>
      <c r="C168" s="209">
        <v>1</v>
      </c>
      <c r="D168" s="209" t="s">
        <v>1583</v>
      </c>
      <c r="E168" s="210" t="s">
        <v>2</v>
      </c>
      <c r="F168" s="210" t="s">
        <v>2</v>
      </c>
      <c r="G168" s="210" t="s">
        <v>1</v>
      </c>
      <c r="H168" s="210" t="s">
        <v>1</v>
      </c>
      <c r="I168" s="211">
        <v>43294</v>
      </c>
      <c r="J168" s="212">
        <v>8</v>
      </c>
      <c r="K168" s="213" t="str">
        <f t="shared" si="54"/>
        <v>MEDIA</v>
      </c>
      <c r="L168" s="214">
        <f t="shared" si="55"/>
        <v>2.5287671232876714</v>
      </c>
      <c r="M168" s="215">
        <f t="shared" si="56"/>
        <v>61177683</v>
      </c>
      <c r="N168" s="210" t="s">
        <v>1725</v>
      </c>
      <c r="O168" s="216">
        <f t="shared" si="61"/>
        <v>0.1038</v>
      </c>
      <c r="P168" s="217" t="s">
        <v>1583</v>
      </c>
      <c r="Q168" s="218">
        <v>43924</v>
      </c>
      <c r="R168" s="217">
        <v>0</v>
      </c>
      <c r="S168" s="219" t="str">
        <f t="shared" si="57"/>
        <v>Provisión contable</v>
      </c>
      <c r="T168" s="220">
        <f t="shared" si="62"/>
        <v>59940457</v>
      </c>
      <c r="U168" s="220">
        <f t="shared" si="63"/>
        <v>0</v>
      </c>
      <c r="V168" s="221">
        <f t="shared" si="64"/>
        <v>0</v>
      </c>
      <c r="W168" s="222" t="str">
        <f t="shared" si="58"/>
        <v>Ya tiene fallo desfavorable, clasifíquelo como Provisión contable</v>
      </c>
      <c r="X168" s="219">
        <f t="shared" si="67"/>
        <v>65</v>
      </c>
      <c r="Y168" s="219">
        <f t="shared" si="68"/>
        <v>65</v>
      </c>
      <c r="Z168" s="219">
        <f t="shared" si="69"/>
        <v>35</v>
      </c>
      <c r="AA168" s="219">
        <f t="shared" si="70"/>
        <v>35</v>
      </c>
      <c r="AB168" s="223">
        <f t="shared" si="71"/>
        <v>0.5</v>
      </c>
      <c r="AC168" s="224">
        <f t="shared" si="59"/>
        <v>46214</v>
      </c>
      <c r="AD168" s="225" t="str">
        <f t="shared" si="65"/>
        <v>12-2023</v>
      </c>
      <c r="AE168" s="226">
        <f>IFERROR(VLOOKUP(AD168,IPC!$E$2:$F$1745,2,0),IPC!$H$1)</f>
        <v>196.40440950939998</v>
      </c>
      <c r="AF168" s="227" t="str">
        <f t="shared" si="60"/>
        <v>7-2018</v>
      </c>
      <c r="AG168" s="228">
        <f>IFERROR(VLOOKUP(AF168,IPC!$E$2:$F$1745,2,0),IPC!$H$1)</f>
        <v>142.09841700000001</v>
      </c>
      <c r="AH168" s="227" t="str">
        <f t="shared" si="72"/>
        <v>4-2020</v>
      </c>
      <c r="AI168" s="228">
        <f>IFERROR(VLOOKUP(AH168,IPC!$E$2:$F$1745,2,0),IPC!$H$1)</f>
        <v>151.432971662</v>
      </c>
      <c r="AJ168" s="227">
        <f>VLOOKUP(N168,T!$AD$1:$AE$50,2,0)</f>
        <v>0</v>
      </c>
      <c r="AK168" s="227" t="str">
        <f t="shared" si="66"/>
        <v>ok</v>
      </c>
      <c r="AL168" s="229" t="s">
        <v>2191</v>
      </c>
      <c r="AM168" s="229">
        <v>1319520</v>
      </c>
    </row>
    <row r="169" spans="1:39" ht="15.75" hidden="1" x14ac:dyDescent="0.25">
      <c r="A169" s="207" t="s">
        <v>2360</v>
      </c>
      <c r="B169" s="208">
        <v>0</v>
      </c>
      <c r="C169" s="209">
        <v>1</v>
      </c>
      <c r="D169" s="209" t="s">
        <v>1584</v>
      </c>
      <c r="E169" s="210" t="s">
        <v>5</v>
      </c>
      <c r="F169" s="210" t="s">
        <v>5</v>
      </c>
      <c r="G169" s="210" t="s">
        <v>1</v>
      </c>
      <c r="H169" s="210" t="s">
        <v>5</v>
      </c>
      <c r="I169" s="211">
        <v>43251</v>
      </c>
      <c r="J169" s="212">
        <v>7</v>
      </c>
      <c r="K169" s="213" t="str">
        <f t="shared" si="54"/>
        <v>BAJA</v>
      </c>
      <c r="L169" s="214">
        <f t="shared" si="55"/>
        <v>1.4109589041095891</v>
      </c>
      <c r="M169" s="215">
        <f t="shared" si="56"/>
        <v>0</v>
      </c>
      <c r="N169" s="210" t="s">
        <v>1553</v>
      </c>
      <c r="O169" s="216">
        <f t="shared" si="61"/>
        <v>0.1038</v>
      </c>
      <c r="P169" s="217" t="s">
        <v>1584</v>
      </c>
      <c r="Q169" s="218"/>
      <c r="R169" s="217"/>
      <c r="S169" s="219" t="str">
        <f t="shared" si="57"/>
        <v>Cuentas de orden</v>
      </c>
      <c r="T169" s="220">
        <f t="shared" si="62"/>
        <v>0</v>
      </c>
      <c r="U169" s="220">
        <f t="shared" si="63"/>
        <v>0</v>
      </c>
      <c r="V169" s="221">
        <f t="shared" si="64"/>
        <v>0</v>
      </c>
      <c r="W169" s="222" t="str">
        <f t="shared" si="58"/>
        <v>El proceso no genera erogación</v>
      </c>
      <c r="X169" s="219">
        <f t="shared" si="67"/>
        <v>8</v>
      </c>
      <c r="Y169" s="219">
        <f t="shared" si="68"/>
        <v>8</v>
      </c>
      <c r="Z169" s="219">
        <f t="shared" si="69"/>
        <v>35</v>
      </c>
      <c r="AA169" s="219">
        <f t="shared" si="70"/>
        <v>8</v>
      </c>
      <c r="AB169" s="223">
        <f t="shared" si="71"/>
        <v>0.14749999999999999</v>
      </c>
      <c r="AC169" s="224">
        <f t="shared" si="59"/>
        <v>45806</v>
      </c>
      <c r="AD169" s="225" t="str">
        <f t="shared" si="65"/>
        <v>12-2023</v>
      </c>
      <c r="AE169" s="226">
        <f>IFERROR(VLOOKUP(AD169,IPC!$E$2:$F$1745,2,0),IPC!$H$1)</f>
        <v>196.40440950939998</v>
      </c>
      <c r="AF169" s="227" t="str">
        <f t="shared" si="60"/>
        <v>5-2018</v>
      </c>
      <c r="AG169" s="228">
        <f>IFERROR(VLOOKUP(AF169,IPC!$E$2:$F$1745,2,0),IPC!$H$1)</f>
        <v>142.06016099999999</v>
      </c>
      <c r="AH169" s="227" t="str">
        <f t="shared" si="72"/>
        <v>1-1900</v>
      </c>
      <c r="AI169" s="228">
        <f>IFERROR(VLOOKUP(AH169,IPC!$E$2:$F$1745,2,0),IPC!$H$1)</f>
        <v>196.40440950939998</v>
      </c>
      <c r="AJ169" s="227">
        <f>VLOOKUP(N169,T!$AD$1:$AE$50,2,0)</f>
        <v>1</v>
      </c>
      <c r="AK169" s="227">
        <f t="shared" si="66"/>
        <v>0</v>
      </c>
      <c r="AL169" s="229" t="s">
        <v>2191</v>
      </c>
      <c r="AM169" s="229">
        <v>1325198</v>
      </c>
    </row>
    <row r="170" spans="1:39" ht="15.75" hidden="1" x14ac:dyDescent="0.25">
      <c r="A170" s="207" t="s">
        <v>2361</v>
      </c>
      <c r="B170" s="208">
        <v>0</v>
      </c>
      <c r="C170" s="209">
        <v>1</v>
      </c>
      <c r="D170" s="209" t="s">
        <v>1583</v>
      </c>
      <c r="E170" s="235"/>
      <c r="F170" s="235"/>
      <c r="G170" s="235"/>
      <c r="H170" s="235"/>
      <c r="I170" s="211">
        <v>43339</v>
      </c>
      <c r="J170" s="212">
        <v>7</v>
      </c>
      <c r="K170" s="213" t="str">
        <f t="shared" si="54"/>
        <v/>
      </c>
      <c r="L170" s="214">
        <f t="shared" si="55"/>
        <v>1.6520547945205479</v>
      </c>
      <c r="M170" s="215">
        <f t="shared" si="56"/>
        <v>0</v>
      </c>
      <c r="N170" s="210" t="s">
        <v>1553</v>
      </c>
      <c r="O170" s="216">
        <f t="shared" si="61"/>
        <v>0.1038</v>
      </c>
      <c r="P170" s="217" t="s">
        <v>1584</v>
      </c>
      <c r="Q170" s="218"/>
      <c r="R170" s="217"/>
      <c r="S170" s="219" t="str">
        <f t="shared" si="57"/>
        <v/>
      </c>
      <c r="T170" s="220">
        <f t="shared" si="62"/>
        <v>0</v>
      </c>
      <c r="U170" s="220">
        <f t="shared" si="63"/>
        <v>0</v>
      </c>
      <c r="V170" s="221">
        <f t="shared" si="64"/>
        <v>0</v>
      </c>
      <c r="W170" s="222" t="str">
        <f t="shared" si="58"/>
        <v>La erogación del proceso con esta acción o medio de control se deriva de una obligación previa</v>
      </c>
      <c r="X170" s="219" t="e">
        <f t="shared" si="67"/>
        <v>#N/A</v>
      </c>
      <c r="Y170" s="219" t="e">
        <f t="shared" si="68"/>
        <v>#N/A</v>
      </c>
      <c r="Z170" s="219" t="e">
        <f t="shared" si="69"/>
        <v>#N/A</v>
      </c>
      <c r="AA170" s="219" t="e">
        <f t="shared" si="70"/>
        <v>#N/A</v>
      </c>
      <c r="AB170" s="223" t="e">
        <f t="shared" si="71"/>
        <v>#N/A</v>
      </c>
      <c r="AC170" s="224">
        <f t="shared" si="59"/>
        <v>45894</v>
      </c>
      <c r="AD170" s="225" t="str">
        <f t="shared" si="65"/>
        <v>12-2023</v>
      </c>
      <c r="AE170" s="226">
        <f>IFERROR(VLOOKUP(AD170,IPC!$E$2:$F$1745,2,0),IPC!$H$1)</f>
        <v>196.40440950939998</v>
      </c>
      <c r="AF170" s="227" t="str">
        <f t="shared" si="60"/>
        <v>8-2018</v>
      </c>
      <c r="AG170" s="228">
        <f>IFERROR(VLOOKUP(AF170,IPC!$E$2:$F$1745,2,0),IPC!$H$1)</f>
        <v>142.268575</v>
      </c>
      <c r="AH170" s="227" t="str">
        <f t="shared" si="72"/>
        <v>1-1900</v>
      </c>
      <c r="AI170" s="228">
        <f>IFERROR(VLOOKUP(AH170,IPC!$E$2:$F$1745,2,0),IPC!$H$1)</f>
        <v>196.40440950939998</v>
      </c>
      <c r="AJ170" s="227">
        <f>VLOOKUP(N170,T!$AD$1:$AE$50,2,0)</f>
        <v>1</v>
      </c>
      <c r="AK170" s="227">
        <f t="shared" si="66"/>
        <v>0</v>
      </c>
      <c r="AL170" s="229" t="s">
        <v>2191</v>
      </c>
      <c r="AM170" s="229">
        <v>1331812</v>
      </c>
    </row>
    <row r="171" spans="1:39" ht="15.75" hidden="1" x14ac:dyDescent="0.25">
      <c r="A171" s="207" t="s">
        <v>2362</v>
      </c>
      <c r="B171" s="208">
        <v>0</v>
      </c>
      <c r="C171" s="209">
        <v>1</v>
      </c>
      <c r="D171" s="209" t="s">
        <v>1584</v>
      </c>
      <c r="E171" s="210" t="s">
        <v>1</v>
      </c>
      <c r="F171" s="210" t="s">
        <v>1</v>
      </c>
      <c r="G171" s="210" t="s">
        <v>2</v>
      </c>
      <c r="H171" s="210" t="s">
        <v>1</v>
      </c>
      <c r="I171" s="211">
        <v>43321</v>
      </c>
      <c r="J171" s="212">
        <v>7</v>
      </c>
      <c r="K171" s="213" t="str">
        <f t="shared" si="54"/>
        <v>MEDIA</v>
      </c>
      <c r="L171" s="214">
        <f t="shared" si="55"/>
        <v>1.6027397260273972</v>
      </c>
      <c r="M171" s="215">
        <f t="shared" si="56"/>
        <v>0</v>
      </c>
      <c r="N171" s="210" t="s">
        <v>1553</v>
      </c>
      <c r="O171" s="216">
        <f t="shared" si="61"/>
        <v>0.1038</v>
      </c>
      <c r="P171" s="217" t="s">
        <v>1584</v>
      </c>
      <c r="Q171" s="218"/>
      <c r="R171" s="217"/>
      <c r="S171" s="219" t="str">
        <f t="shared" si="57"/>
        <v>Cuentas de orden</v>
      </c>
      <c r="T171" s="220">
        <f t="shared" si="62"/>
        <v>0</v>
      </c>
      <c r="U171" s="220">
        <f t="shared" si="63"/>
        <v>0</v>
      </c>
      <c r="V171" s="221">
        <f t="shared" si="64"/>
        <v>0</v>
      </c>
      <c r="W171" s="222" t="str">
        <f t="shared" si="58"/>
        <v>El proceso no genera erogación</v>
      </c>
      <c r="X171" s="219">
        <f t="shared" si="67"/>
        <v>35</v>
      </c>
      <c r="Y171" s="219">
        <f t="shared" si="68"/>
        <v>35</v>
      </c>
      <c r="Z171" s="219">
        <f t="shared" si="69"/>
        <v>65</v>
      </c>
      <c r="AA171" s="219">
        <f t="shared" si="70"/>
        <v>35</v>
      </c>
      <c r="AB171" s="223">
        <f t="shared" si="71"/>
        <v>0.42499999999999999</v>
      </c>
      <c r="AC171" s="224">
        <f t="shared" si="59"/>
        <v>45876</v>
      </c>
      <c r="AD171" s="225" t="str">
        <f t="shared" si="65"/>
        <v>12-2023</v>
      </c>
      <c r="AE171" s="226">
        <f>IFERROR(VLOOKUP(AD171,IPC!$E$2:$F$1745,2,0),IPC!$H$1)</f>
        <v>196.40440950939998</v>
      </c>
      <c r="AF171" s="227" t="str">
        <f t="shared" si="60"/>
        <v>8-2018</v>
      </c>
      <c r="AG171" s="228">
        <f>IFERROR(VLOOKUP(AF171,IPC!$E$2:$F$1745,2,0),IPC!$H$1)</f>
        <v>142.268575</v>
      </c>
      <c r="AH171" s="227" t="str">
        <f t="shared" si="72"/>
        <v>1-1900</v>
      </c>
      <c r="AI171" s="228">
        <f>IFERROR(VLOOKUP(AH171,IPC!$E$2:$F$1745,2,0),IPC!$H$1)</f>
        <v>196.40440950939998</v>
      </c>
      <c r="AJ171" s="227">
        <f>VLOOKUP(N171,T!$AD$1:$AE$50,2,0)</f>
        <v>1</v>
      </c>
      <c r="AK171" s="227">
        <f t="shared" si="66"/>
        <v>0</v>
      </c>
      <c r="AL171" s="229" t="s">
        <v>2191</v>
      </c>
      <c r="AM171" s="229">
        <v>1333463</v>
      </c>
    </row>
    <row r="172" spans="1:39" ht="15.75" hidden="1" x14ac:dyDescent="0.25">
      <c r="A172" s="207" t="s">
        <v>2363</v>
      </c>
      <c r="B172" s="208">
        <v>0</v>
      </c>
      <c r="C172" s="209">
        <v>1</v>
      </c>
      <c r="D172" s="209" t="s">
        <v>1584</v>
      </c>
      <c r="E172" s="210" t="s">
        <v>1</v>
      </c>
      <c r="F172" s="210" t="s">
        <v>1</v>
      </c>
      <c r="G172" s="210" t="s">
        <v>2</v>
      </c>
      <c r="H172" s="210" t="s">
        <v>1</v>
      </c>
      <c r="I172" s="211">
        <v>43321</v>
      </c>
      <c r="J172" s="212">
        <v>7</v>
      </c>
      <c r="K172" s="213" t="str">
        <f t="shared" si="54"/>
        <v>MEDIA</v>
      </c>
      <c r="L172" s="214">
        <f t="shared" si="55"/>
        <v>1.6027397260273972</v>
      </c>
      <c r="M172" s="215">
        <f t="shared" si="56"/>
        <v>0</v>
      </c>
      <c r="N172" s="210" t="s">
        <v>1553</v>
      </c>
      <c r="O172" s="216">
        <f t="shared" si="61"/>
        <v>0.1038</v>
      </c>
      <c r="P172" s="217" t="s">
        <v>1584</v>
      </c>
      <c r="Q172" s="218"/>
      <c r="R172" s="217"/>
      <c r="S172" s="219" t="str">
        <f t="shared" si="57"/>
        <v>Cuentas de orden</v>
      </c>
      <c r="T172" s="220">
        <f t="shared" si="62"/>
        <v>0</v>
      </c>
      <c r="U172" s="220">
        <f t="shared" si="63"/>
        <v>0</v>
      </c>
      <c r="V172" s="221">
        <f t="shared" si="64"/>
        <v>0</v>
      </c>
      <c r="W172" s="222" t="str">
        <f t="shared" si="58"/>
        <v>El proceso no genera erogación</v>
      </c>
      <c r="X172" s="219">
        <f t="shared" si="67"/>
        <v>35</v>
      </c>
      <c r="Y172" s="219">
        <f t="shared" si="68"/>
        <v>35</v>
      </c>
      <c r="Z172" s="219">
        <f t="shared" si="69"/>
        <v>65</v>
      </c>
      <c r="AA172" s="219">
        <f t="shared" si="70"/>
        <v>35</v>
      </c>
      <c r="AB172" s="223">
        <f t="shared" si="71"/>
        <v>0.42499999999999999</v>
      </c>
      <c r="AC172" s="224">
        <f t="shared" si="59"/>
        <v>45876</v>
      </c>
      <c r="AD172" s="225" t="str">
        <f t="shared" si="65"/>
        <v>12-2023</v>
      </c>
      <c r="AE172" s="226">
        <f>IFERROR(VLOOKUP(AD172,IPC!$E$2:$F$1745,2,0),IPC!$H$1)</f>
        <v>196.40440950939998</v>
      </c>
      <c r="AF172" s="227" t="str">
        <f t="shared" si="60"/>
        <v>8-2018</v>
      </c>
      <c r="AG172" s="228">
        <f>IFERROR(VLOOKUP(AF172,IPC!$E$2:$F$1745,2,0),IPC!$H$1)</f>
        <v>142.268575</v>
      </c>
      <c r="AH172" s="227" t="str">
        <f t="shared" si="72"/>
        <v>1-1900</v>
      </c>
      <c r="AI172" s="228">
        <f>IFERROR(VLOOKUP(AH172,IPC!$E$2:$F$1745,2,0),IPC!$H$1)</f>
        <v>196.40440950939998</v>
      </c>
      <c r="AJ172" s="227">
        <f>VLOOKUP(N172,T!$AD$1:$AE$50,2,0)</f>
        <v>1</v>
      </c>
      <c r="AK172" s="227">
        <f t="shared" si="66"/>
        <v>0</v>
      </c>
      <c r="AL172" s="229" t="s">
        <v>2191</v>
      </c>
      <c r="AM172" s="229">
        <v>1333774</v>
      </c>
    </row>
    <row r="173" spans="1:39" ht="15.75" hidden="1" x14ac:dyDescent="0.25">
      <c r="A173" s="207" t="s">
        <v>2364</v>
      </c>
      <c r="B173" s="208">
        <v>0</v>
      </c>
      <c r="C173" s="209">
        <v>1</v>
      </c>
      <c r="D173" s="209" t="s">
        <v>1584</v>
      </c>
      <c r="E173" s="210" t="s">
        <v>1</v>
      </c>
      <c r="F173" s="210" t="s">
        <v>1</v>
      </c>
      <c r="G173" s="210" t="s">
        <v>2</v>
      </c>
      <c r="H173" s="210" t="s">
        <v>5</v>
      </c>
      <c r="I173" s="211">
        <v>43321</v>
      </c>
      <c r="J173" s="212">
        <v>7</v>
      </c>
      <c r="K173" s="213" t="str">
        <f t="shared" si="54"/>
        <v>MEDIA</v>
      </c>
      <c r="L173" s="214">
        <f t="shared" si="55"/>
        <v>1.6027397260273972</v>
      </c>
      <c r="M173" s="215">
        <f t="shared" si="56"/>
        <v>0</v>
      </c>
      <c r="N173" s="210" t="s">
        <v>1553</v>
      </c>
      <c r="O173" s="216">
        <f t="shared" si="61"/>
        <v>0.1038</v>
      </c>
      <c r="P173" s="217" t="s">
        <v>1584</v>
      </c>
      <c r="Q173" s="218"/>
      <c r="R173" s="217"/>
      <c r="S173" s="219" t="str">
        <f t="shared" si="57"/>
        <v>Cuentas de orden</v>
      </c>
      <c r="T173" s="220">
        <f t="shared" si="62"/>
        <v>0</v>
      </c>
      <c r="U173" s="220">
        <f t="shared" si="63"/>
        <v>0</v>
      </c>
      <c r="V173" s="221">
        <f t="shared" si="64"/>
        <v>0</v>
      </c>
      <c r="W173" s="222" t="str">
        <f t="shared" si="58"/>
        <v>El proceso no genera erogación</v>
      </c>
      <c r="X173" s="219">
        <f t="shared" si="67"/>
        <v>35</v>
      </c>
      <c r="Y173" s="219">
        <f t="shared" si="68"/>
        <v>35</v>
      </c>
      <c r="Z173" s="219">
        <f t="shared" si="69"/>
        <v>65</v>
      </c>
      <c r="AA173" s="219">
        <f t="shared" si="70"/>
        <v>8</v>
      </c>
      <c r="AB173" s="223">
        <f t="shared" si="71"/>
        <v>0.35749999999999998</v>
      </c>
      <c r="AC173" s="224">
        <f t="shared" si="59"/>
        <v>45876</v>
      </c>
      <c r="AD173" s="225" t="str">
        <f t="shared" si="65"/>
        <v>12-2023</v>
      </c>
      <c r="AE173" s="226">
        <f>IFERROR(VLOOKUP(AD173,IPC!$E$2:$F$1745,2,0),IPC!$H$1)</f>
        <v>196.40440950939998</v>
      </c>
      <c r="AF173" s="227" t="str">
        <f t="shared" si="60"/>
        <v>8-2018</v>
      </c>
      <c r="AG173" s="228">
        <f>IFERROR(VLOOKUP(AF173,IPC!$E$2:$F$1745,2,0),IPC!$H$1)</f>
        <v>142.268575</v>
      </c>
      <c r="AH173" s="227" t="str">
        <f t="shared" si="72"/>
        <v>1-1900</v>
      </c>
      <c r="AI173" s="228">
        <f>IFERROR(VLOOKUP(AH173,IPC!$E$2:$F$1745,2,0),IPC!$H$1)</f>
        <v>196.40440950939998</v>
      </c>
      <c r="AJ173" s="227">
        <f>VLOOKUP(N173,T!$AD$1:$AE$50,2,0)</f>
        <v>1</v>
      </c>
      <c r="AK173" s="227">
        <f t="shared" si="66"/>
        <v>0</v>
      </c>
      <c r="AL173" s="229" t="s">
        <v>2191</v>
      </c>
      <c r="AM173" s="229">
        <v>1333798</v>
      </c>
    </row>
    <row r="174" spans="1:39" ht="15.75" hidden="1" x14ac:dyDescent="0.25">
      <c r="A174" s="207" t="s">
        <v>2365</v>
      </c>
      <c r="B174" s="208">
        <v>0</v>
      </c>
      <c r="C174" s="209">
        <v>1</v>
      </c>
      <c r="D174" s="209" t="s">
        <v>1584</v>
      </c>
      <c r="E174" s="210" t="s">
        <v>1</v>
      </c>
      <c r="F174" s="210" t="s">
        <v>1</v>
      </c>
      <c r="G174" s="210" t="s">
        <v>2</v>
      </c>
      <c r="H174" s="210" t="s">
        <v>1</v>
      </c>
      <c r="I174" s="211">
        <v>43321</v>
      </c>
      <c r="J174" s="212">
        <v>7</v>
      </c>
      <c r="K174" s="213" t="str">
        <f t="shared" si="54"/>
        <v>MEDIA</v>
      </c>
      <c r="L174" s="214">
        <f t="shared" si="55"/>
        <v>1.6027397260273972</v>
      </c>
      <c r="M174" s="215">
        <f t="shared" si="56"/>
        <v>0</v>
      </c>
      <c r="N174" s="210" t="s">
        <v>1553</v>
      </c>
      <c r="O174" s="216">
        <f t="shared" si="61"/>
        <v>0.1038</v>
      </c>
      <c r="P174" s="217" t="s">
        <v>1584</v>
      </c>
      <c r="Q174" s="218"/>
      <c r="R174" s="217"/>
      <c r="S174" s="219" t="str">
        <f t="shared" si="57"/>
        <v>Cuentas de orden</v>
      </c>
      <c r="T174" s="220">
        <f t="shared" si="62"/>
        <v>0</v>
      </c>
      <c r="U174" s="220">
        <f t="shared" si="63"/>
        <v>0</v>
      </c>
      <c r="V174" s="221">
        <f t="shared" si="64"/>
        <v>0</v>
      </c>
      <c r="W174" s="222" t="str">
        <f t="shared" si="58"/>
        <v>El proceso no genera erogación</v>
      </c>
      <c r="X174" s="219">
        <f t="shared" si="67"/>
        <v>35</v>
      </c>
      <c r="Y174" s="219">
        <f t="shared" si="68"/>
        <v>35</v>
      </c>
      <c r="Z174" s="219">
        <f t="shared" si="69"/>
        <v>65</v>
      </c>
      <c r="AA174" s="219">
        <f t="shared" si="70"/>
        <v>35</v>
      </c>
      <c r="AB174" s="223">
        <f t="shared" si="71"/>
        <v>0.42499999999999999</v>
      </c>
      <c r="AC174" s="224">
        <f t="shared" si="59"/>
        <v>45876</v>
      </c>
      <c r="AD174" s="225" t="str">
        <f t="shared" si="65"/>
        <v>12-2023</v>
      </c>
      <c r="AE174" s="226">
        <f>IFERROR(VLOOKUP(AD174,IPC!$E$2:$F$1745,2,0),IPC!$H$1)</f>
        <v>196.40440950939998</v>
      </c>
      <c r="AF174" s="227" t="str">
        <f t="shared" si="60"/>
        <v>8-2018</v>
      </c>
      <c r="AG174" s="228">
        <f>IFERROR(VLOOKUP(AF174,IPC!$E$2:$F$1745,2,0),IPC!$H$1)</f>
        <v>142.268575</v>
      </c>
      <c r="AH174" s="227" t="str">
        <f t="shared" si="72"/>
        <v>1-1900</v>
      </c>
      <c r="AI174" s="228">
        <f>IFERROR(VLOOKUP(AH174,IPC!$E$2:$F$1745,2,0),IPC!$H$1)</f>
        <v>196.40440950939998</v>
      </c>
      <c r="AJ174" s="227">
        <f>VLOOKUP(N174,T!$AD$1:$AE$50,2,0)</f>
        <v>1</v>
      </c>
      <c r="AK174" s="227">
        <f t="shared" si="66"/>
        <v>0</v>
      </c>
      <c r="AL174" s="229" t="s">
        <v>2588</v>
      </c>
      <c r="AM174" s="229">
        <v>1334058</v>
      </c>
    </row>
    <row r="175" spans="1:39" ht="15.75" hidden="1" x14ac:dyDescent="0.25">
      <c r="A175" s="207" t="s">
        <v>2366</v>
      </c>
      <c r="B175" s="208">
        <v>0</v>
      </c>
      <c r="C175" s="209">
        <v>1</v>
      </c>
      <c r="D175" s="209" t="s">
        <v>1584</v>
      </c>
      <c r="E175" s="210" t="s">
        <v>5</v>
      </c>
      <c r="F175" s="210" t="s">
        <v>5</v>
      </c>
      <c r="G175" s="210" t="s">
        <v>1</v>
      </c>
      <c r="H175" s="210" t="s">
        <v>5</v>
      </c>
      <c r="I175" s="211">
        <v>43251</v>
      </c>
      <c r="J175" s="212">
        <v>6</v>
      </c>
      <c r="K175" s="213" t="str">
        <f t="shared" si="54"/>
        <v>BAJA</v>
      </c>
      <c r="L175" s="214">
        <f t="shared" si="55"/>
        <v>0.41095890410958902</v>
      </c>
      <c r="M175" s="215">
        <f t="shared" si="56"/>
        <v>0</v>
      </c>
      <c r="N175" s="210" t="s">
        <v>1553</v>
      </c>
      <c r="O175" s="216">
        <f t="shared" si="61"/>
        <v>0.1038</v>
      </c>
      <c r="P175" s="217" t="s">
        <v>1584</v>
      </c>
      <c r="Q175" s="218"/>
      <c r="R175" s="217"/>
      <c r="S175" s="219" t="str">
        <f t="shared" si="57"/>
        <v>Cuentas de orden</v>
      </c>
      <c r="T175" s="220">
        <f t="shared" si="62"/>
        <v>0</v>
      </c>
      <c r="U175" s="220">
        <f t="shared" si="63"/>
        <v>0</v>
      </c>
      <c r="V175" s="221">
        <f t="shared" si="64"/>
        <v>0</v>
      </c>
      <c r="W175" s="222" t="str">
        <f t="shared" si="58"/>
        <v>El proceso no genera erogación</v>
      </c>
      <c r="X175" s="219">
        <f t="shared" si="67"/>
        <v>8</v>
      </c>
      <c r="Y175" s="219">
        <f t="shared" si="68"/>
        <v>8</v>
      </c>
      <c r="Z175" s="219">
        <f t="shared" si="69"/>
        <v>35</v>
      </c>
      <c r="AA175" s="219">
        <f t="shared" si="70"/>
        <v>8</v>
      </c>
      <c r="AB175" s="223">
        <f t="shared" si="71"/>
        <v>0.14749999999999999</v>
      </c>
      <c r="AC175" s="224">
        <f t="shared" si="59"/>
        <v>45441</v>
      </c>
      <c r="AD175" s="225" t="str">
        <f t="shared" si="65"/>
        <v>12-2023</v>
      </c>
      <c r="AE175" s="226">
        <f>IFERROR(VLOOKUP(AD175,IPC!$E$2:$F$1745,2,0),IPC!$H$1)</f>
        <v>196.40440950939998</v>
      </c>
      <c r="AF175" s="227" t="str">
        <f t="shared" si="60"/>
        <v>5-2018</v>
      </c>
      <c r="AG175" s="228">
        <f>IFERROR(VLOOKUP(AF175,IPC!$E$2:$F$1745,2,0),IPC!$H$1)</f>
        <v>142.06016099999999</v>
      </c>
      <c r="AH175" s="227" t="str">
        <f t="shared" si="72"/>
        <v>1-1900</v>
      </c>
      <c r="AI175" s="228">
        <f>IFERROR(VLOOKUP(AH175,IPC!$E$2:$F$1745,2,0),IPC!$H$1)</f>
        <v>196.40440950939998</v>
      </c>
      <c r="AJ175" s="227">
        <f>VLOOKUP(N175,T!$AD$1:$AE$50,2,0)</f>
        <v>1</v>
      </c>
      <c r="AK175" s="227">
        <f t="shared" si="66"/>
        <v>0</v>
      </c>
      <c r="AL175" s="229" t="s">
        <v>2191</v>
      </c>
      <c r="AM175" s="229">
        <v>1334827</v>
      </c>
    </row>
    <row r="176" spans="1:39" ht="15.75" hidden="1" x14ac:dyDescent="0.25">
      <c r="A176" s="207" t="s">
        <v>2367</v>
      </c>
      <c r="B176" s="208">
        <v>0</v>
      </c>
      <c r="C176" s="209">
        <v>1</v>
      </c>
      <c r="D176" s="209" t="s">
        <v>1584</v>
      </c>
      <c r="E176" s="210" t="s">
        <v>1</v>
      </c>
      <c r="F176" s="210" t="s">
        <v>1</v>
      </c>
      <c r="G176" s="210" t="s">
        <v>2</v>
      </c>
      <c r="H176" s="210" t="s">
        <v>5</v>
      </c>
      <c r="I176" s="211">
        <v>43321</v>
      </c>
      <c r="J176" s="212">
        <v>7</v>
      </c>
      <c r="K176" s="213" t="str">
        <f t="shared" si="54"/>
        <v>MEDIA</v>
      </c>
      <c r="L176" s="214">
        <f t="shared" si="55"/>
        <v>1.6027397260273972</v>
      </c>
      <c r="M176" s="215">
        <f t="shared" si="56"/>
        <v>0</v>
      </c>
      <c r="N176" s="210" t="s">
        <v>1553</v>
      </c>
      <c r="O176" s="216">
        <f t="shared" si="61"/>
        <v>0.1038</v>
      </c>
      <c r="P176" s="217" t="s">
        <v>1584</v>
      </c>
      <c r="Q176" s="218"/>
      <c r="R176" s="217"/>
      <c r="S176" s="219" t="str">
        <f t="shared" si="57"/>
        <v>Cuentas de orden</v>
      </c>
      <c r="T176" s="220">
        <f t="shared" si="62"/>
        <v>0</v>
      </c>
      <c r="U176" s="220">
        <f t="shared" si="63"/>
        <v>0</v>
      </c>
      <c r="V176" s="221">
        <f t="shared" si="64"/>
        <v>0</v>
      </c>
      <c r="W176" s="222" t="str">
        <f t="shared" si="58"/>
        <v>El proceso no genera erogación</v>
      </c>
      <c r="X176" s="219">
        <f t="shared" si="67"/>
        <v>35</v>
      </c>
      <c r="Y176" s="219">
        <f t="shared" si="68"/>
        <v>35</v>
      </c>
      <c r="Z176" s="219">
        <f t="shared" si="69"/>
        <v>65</v>
      </c>
      <c r="AA176" s="219">
        <f t="shared" si="70"/>
        <v>8</v>
      </c>
      <c r="AB176" s="223">
        <f t="shared" si="71"/>
        <v>0.35749999999999998</v>
      </c>
      <c r="AC176" s="224">
        <f t="shared" si="59"/>
        <v>45876</v>
      </c>
      <c r="AD176" s="225" t="str">
        <f t="shared" si="65"/>
        <v>12-2023</v>
      </c>
      <c r="AE176" s="226">
        <f>IFERROR(VLOOKUP(AD176,IPC!$E$2:$F$1745,2,0),IPC!$H$1)</f>
        <v>196.40440950939998</v>
      </c>
      <c r="AF176" s="227" t="str">
        <f t="shared" si="60"/>
        <v>8-2018</v>
      </c>
      <c r="AG176" s="228">
        <f>IFERROR(VLOOKUP(AF176,IPC!$E$2:$F$1745,2,0),IPC!$H$1)</f>
        <v>142.268575</v>
      </c>
      <c r="AH176" s="227" t="str">
        <f t="shared" si="72"/>
        <v>1-1900</v>
      </c>
      <c r="AI176" s="228">
        <f>IFERROR(VLOOKUP(AH176,IPC!$E$2:$F$1745,2,0),IPC!$H$1)</f>
        <v>196.40440950939998</v>
      </c>
      <c r="AJ176" s="227">
        <f>VLOOKUP(N176,T!$AD$1:$AE$50,2,0)</f>
        <v>1</v>
      </c>
      <c r="AK176" s="227">
        <f t="shared" si="66"/>
        <v>0</v>
      </c>
      <c r="AL176" s="229" t="s">
        <v>2191</v>
      </c>
      <c r="AM176" s="229">
        <v>1335028</v>
      </c>
    </row>
    <row r="177" spans="1:39" ht="15.75" hidden="1" x14ac:dyDescent="0.25">
      <c r="A177" s="207" t="s">
        <v>2368</v>
      </c>
      <c r="B177" s="208">
        <v>0</v>
      </c>
      <c r="C177" s="209">
        <v>1</v>
      </c>
      <c r="D177" s="209" t="s">
        <v>1584</v>
      </c>
      <c r="E177" s="210" t="s">
        <v>1</v>
      </c>
      <c r="F177" s="210" t="s">
        <v>1</v>
      </c>
      <c r="G177" s="210" t="s">
        <v>2</v>
      </c>
      <c r="H177" s="210" t="s">
        <v>5</v>
      </c>
      <c r="I177" s="211">
        <v>43321</v>
      </c>
      <c r="J177" s="212">
        <v>7</v>
      </c>
      <c r="K177" s="213" t="str">
        <f t="shared" si="54"/>
        <v>MEDIA</v>
      </c>
      <c r="L177" s="214">
        <f t="shared" si="55"/>
        <v>1.6027397260273972</v>
      </c>
      <c r="M177" s="215">
        <f t="shared" si="56"/>
        <v>0</v>
      </c>
      <c r="N177" s="210" t="s">
        <v>1553</v>
      </c>
      <c r="O177" s="216">
        <f t="shared" si="61"/>
        <v>0.1038</v>
      </c>
      <c r="P177" s="217" t="s">
        <v>1584</v>
      </c>
      <c r="Q177" s="218"/>
      <c r="R177" s="217"/>
      <c r="S177" s="219" t="str">
        <f t="shared" si="57"/>
        <v>Cuentas de orden</v>
      </c>
      <c r="T177" s="220">
        <f t="shared" si="62"/>
        <v>0</v>
      </c>
      <c r="U177" s="220">
        <f t="shared" si="63"/>
        <v>0</v>
      </c>
      <c r="V177" s="221">
        <f t="shared" si="64"/>
        <v>0</v>
      </c>
      <c r="W177" s="222" t="str">
        <f t="shared" si="58"/>
        <v>El proceso no genera erogación</v>
      </c>
      <c r="X177" s="219">
        <f t="shared" si="67"/>
        <v>35</v>
      </c>
      <c r="Y177" s="219">
        <f t="shared" si="68"/>
        <v>35</v>
      </c>
      <c r="Z177" s="219">
        <f t="shared" si="69"/>
        <v>65</v>
      </c>
      <c r="AA177" s="219">
        <f t="shared" si="70"/>
        <v>8</v>
      </c>
      <c r="AB177" s="223">
        <f t="shared" si="71"/>
        <v>0.35749999999999998</v>
      </c>
      <c r="AC177" s="224">
        <f t="shared" si="59"/>
        <v>45876</v>
      </c>
      <c r="AD177" s="225" t="str">
        <f t="shared" si="65"/>
        <v>12-2023</v>
      </c>
      <c r="AE177" s="226">
        <f>IFERROR(VLOOKUP(AD177,IPC!$E$2:$F$1745,2,0),IPC!$H$1)</f>
        <v>196.40440950939998</v>
      </c>
      <c r="AF177" s="227" t="str">
        <f t="shared" si="60"/>
        <v>8-2018</v>
      </c>
      <c r="AG177" s="228">
        <f>IFERROR(VLOOKUP(AF177,IPC!$E$2:$F$1745,2,0),IPC!$H$1)</f>
        <v>142.268575</v>
      </c>
      <c r="AH177" s="227" t="str">
        <f t="shared" si="72"/>
        <v>1-1900</v>
      </c>
      <c r="AI177" s="228">
        <f>IFERROR(VLOOKUP(AH177,IPC!$E$2:$F$1745,2,0),IPC!$H$1)</f>
        <v>196.40440950939998</v>
      </c>
      <c r="AJ177" s="227">
        <f>VLOOKUP(N177,T!$AD$1:$AE$50,2,0)</f>
        <v>1</v>
      </c>
      <c r="AK177" s="227">
        <f t="shared" si="66"/>
        <v>0</v>
      </c>
      <c r="AL177" s="229" t="s">
        <v>2191</v>
      </c>
      <c r="AM177" s="229">
        <v>1335138</v>
      </c>
    </row>
    <row r="178" spans="1:39" ht="15.75" x14ac:dyDescent="0.25">
      <c r="A178" s="207" t="s">
        <v>2369</v>
      </c>
      <c r="B178" s="208">
        <v>23051878</v>
      </c>
      <c r="C178" s="209">
        <v>1</v>
      </c>
      <c r="D178" s="209" t="s">
        <v>1583</v>
      </c>
      <c r="E178" s="210" t="s">
        <v>2</v>
      </c>
      <c r="F178" s="210" t="s">
        <v>2</v>
      </c>
      <c r="G178" s="210" t="s">
        <v>1</v>
      </c>
      <c r="H178" s="210" t="s">
        <v>1</v>
      </c>
      <c r="I178" s="211">
        <v>43335</v>
      </c>
      <c r="J178" s="212">
        <v>7</v>
      </c>
      <c r="K178" s="213" t="str">
        <f t="shared" si="54"/>
        <v>MEDIA</v>
      </c>
      <c r="L178" s="214">
        <f t="shared" si="55"/>
        <v>1.6410958904109589</v>
      </c>
      <c r="M178" s="215">
        <f t="shared" si="56"/>
        <v>31823546</v>
      </c>
      <c r="N178" s="210" t="s">
        <v>1725</v>
      </c>
      <c r="O178" s="216">
        <f t="shared" si="61"/>
        <v>0.1038</v>
      </c>
      <c r="P178" s="217" t="s">
        <v>1583</v>
      </c>
      <c r="Q178" s="218">
        <v>43984</v>
      </c>
      <c r="R178" s="217">
        <v>0</v>
      </c>
      <c r="S178" s="219" t="str">
        <f t="shared" si="57"/>
        <v>Provisión contable</v>
      </c>
      <c r="T178" s="220">
        <f t="shared" si="62"/>
        <v>31404383</v>
      </c>
      <c r="U178" s="220">
        <f t="shared" si="63"/>
        <v>0</v>
      </c>
      <c r="V178" s="221">
        <f t="shared" si="64"/>
        <v>0</v>
      </c>
      <c r="W178" s="222" t="str">
        <f t="shared" si="58"/>
        <v>Ya tiene fallo desfavorable, clasifíquelo como Provisión contable</v>
      </c>
      <c r="X178" s="219">
        <f t="shared" si="67"/>
        <v>65</v>
      </c>
      <c r="Y178" s="219">
        <f t="shared" si="68"/>
        <v>65</v>
      </c>
      <c r="Z178" s="219">
        <f t="shared" si="69"/>
        <v>35</v>
      </c>
      <c r="AA178" s="219">
        <f t="shared" si="70"/>
        <v>35</v>
      </c>
      <c r="AB178" s="223">
        <f t="shared" si="71"/>
        <v>0.5</v>
      </c>
      <c r="AC178" s="224">
        <f t="shared" si="59"/>
        <v>45890</v>
      </c>
      <c r="AD178" s="225" t="str">
        <f t="shared" si="65"/>
        <v>12-2023</v>
      </c>
      <c r="AE178" s="226">
        <f>IFERROR(VLOOKUP(AD178,IPC!$E$2:$F$1745,2,0),IPC!$H$1)</f>
        <v>196.40440950939998</v>
      </c>
      <c r="AF178" s="227" t="str">
        <f t="shared" si="60"/>
        <v>8-2018</v>
      </c>
      <c r="AG178" s="228">
        <f>IFERROR(VLOOKUP(AF178,IPC!$E$2:$F$1745,2,0),IPC!$H$1)</f>
        <v>142.268575</v>
      </c>
      <c r="AH178" s="227" t="str">
        <f t="shared" si="72"/>
        <v>6-2020</v>
      </c>
      <c r="AI178" s="228">
        <f>IFERROR(VLOOKUP(AH178,IPC!$E$2:$F$1745,2,0),IPC!$H$1)</f>
        <v>150.38712427019999</v>
      </c>
      <c r="AJ178" s="227">
        <f>VLOOKUP(N178,T!$AD$1:$AE$50,2,0)</f>
        <v>0</v>
      </c>
      <c r="AK178" s="227" t="str">
        <f t="shared" si="66"/>
        <v>ok</v>
      </c>
      <c r="AL178" s="229" t="s">
        <v>2191</v>
      </c>
      <c r="AM178" s="229">
        <v>1336782</v>
      </c>
    </row>
    <row r="179" spans="1:39" ht="15.75" x14ac:dyDescent="0.25">
      <c r="A179" s="207" t="s">
        <v>2370</v>
      </c>
      <c r="B179" s="208">
        <v>1413581731</v>
      </c>
      <c r="C179" s="209">
        <v>1</v>
      </c>
      <c r="D179" s="209" t="s">
        <v>1583</v>
      </c>
      <c r="E179" s="210" t="s">
        <v>5</v>
      </c>
      <c r="F179" s="210" t="s">
        <v>5</v>
      </c>
      <c r="G179" s="210" t="s">
        <v>1</v>
      </c>
      <c r="H179" s="210" t="s">
        <v>1</v>
      </c>
      <c r="I179" s="211">
        <v>43384</v>
      </c>
      <c r="J179" s="212">
        <v>11</v>
      </c>
      <c r="K179" s="213" t="str">
        <f t="shared" si="54"/>
        <v>BAJA</v>
      </c>
      <c r="L179" s="214">
        <f t="shared" si="55"/>
        <v>5.7753424657534245</v>
      </c>
      <c r="M179" s="215">
        <f t="shared" si="56"/>
        <v>1945918995</v>
      </c>
      <c r="N179" s="210" t="s">
        <v>1725</v>
      </c>
      <c r="O179" s="216">
        <f t="shared" si="61"/>
        <v>0.1031</v>
      </c>
      <c r="P179" s="217" t="s">
        <v>1584</v>
      </c>
      <c r="Q179" s="218"/>
      <c r="R179" s="217"/>
      <c r="S179" s="219" t="str">
        <f t="shared" si="57"/>
        <v>Cuentas de orden</v>
      </c>
      <c r="T179" s="220">
        <f t="shared" si="62"/>
        <v>1864023091</v>
      </c>
      <c r="U179" s="220">
        <f t="shared" si="63"/>
        <v>1864023091</v>
      </c>
      <c r="V179" s="221">
        <f t="shared" si="64"/>
        <v>0</v>
      </c>
      <c r="W179" s="222" t="str">
        <f t="shared" si="58"/>
        <v/>
      </c>
      <c r="X179" s="219">
        <f t="shared" si="67"/>
        <v>8</v>
      </c>
      <c r="Y179" s="219">
        <f t="shared" si="68"/>
        <v>8</v>
      </c>
      <c r="Z179" s="219">
        <f t="shared" si="69"/>
        <v>35</v>
      </c>
      <c r="AA179" s="219">
        <f t="shared" si="70"/>
        <v>35</v>
      </c>
      <c r="AB179" s="223">
        <f t="shared" si="71"/>
        <v>0.215</v>
      </c>
      <c r="AC179" s="224">
        <f t="shared" si="59"/>
        <v>47399</v>
      </c>
      <c r="AD179" s="225" t="str">
        <f t="shared" si="65"/>
        <v>12-2023</v>
      </c>
      <c r="AE179" s="226">
        <f>IFERROR(VLOOKUP(AD179,IPC!$E$2:$F$1745,2,0),IPC!$H$1)</f>
        <v>196.40440950939998</v>
      </c>
      <c r="AF179" s="227" t="str">
        <f t="shared" si="60"/>
        <v>10-2018</v>
      </c>
      <c r="AG179" s="228">
        <f>IFERROR(VLOOKUP(AF179,IPC!$E$2:$F$1745,2,0),IPC!$H$1)</f>
        <v>142.67484200000001</v>
      </c>
      <c r="AH179" s="227" t="str">
        <f t="shared" si="72"/>
        <v>1-1900</v>
      </c>
      <c r="AI179" s="228">
        <f>IFERROR(VLOOKUP(AH179,IPC!$E$2:$F$1745,2,0),IPC!$H$1)</f>
        <v>196.40440950939998</v>
      </c>
      <c r="AJ179" s="227">
        <f>VLOOKUP(N179,T!$AD$1:$AE$50,2,0)</f>
        <v>0</v>
      </c>
      <c r="AK179" s="227" t="str">
        <f t="shared" si="66"/>
        <v>ok</v>
      </c>
      <c r="AL179" s="229" t="s">
        <v>2191</v>
      </c>
      <c r="AM179" s="229">
        <v>1337396</v>
      </c>
    </row>
    <row r="180" spans="1:39" ht="15.75" x14ac:dyDescent="0.25">
      <c r="A180" s="207" t="s">
        <v>2371</v>
      </c>
      <c r="B180" s="208">
        <v>15624840</v>
      </c>
      <c r="C180" s="209">
        <v>1</v>
      </c>
      <c r="D180" s="209" t="s">
        <v>1583</v>
      </c>
      <c r="E180" s="210" t="s">
        <v>2</v>
      </c>
      <c r="F180" s="210" t="s">
        <v>2</v>
      </c>
      <c r="G180" s="210" t="s">
        <v>2</v>
      </c>
      <c r="H180" s="210" t="s">
        <v>2</v>
      </c>
      <c r="I180" s="211">
        <v>43392</v>
      </c>
      <c r="J180" s="212">
        <v>7</v>
      </c>
      <c r="K180" s="213" t="str">
        <f t="shared" si="54"/>
        <v>ALTA</v>
      </c>
      <c r="L180" s="214">
        <f t="shared" si="55"/>
        <v>1.7972602739726027</v>
      </c>
      <c r="M180" s="215">
        <f t="shared" si="56"/>
        <v>21508960</v>
      </c>
      <c r="N180" s="210" t="s">
        <v>1725</v>
      </c>
      <c r="O180" s="216">
        <f t="shared" si="61"/>
        <v>0.1038</v>
      </c>
      <c r="P180" s="217" t="s">
        <v>1583</v>
      </c>
      <c r="Q180" s="218">
        <v>44469</v>
      </c>
      <c r="R180" s="217">
        <v>0</v>
      </c>
      <c r="S180" s="219" t="str">
        <f t="shared" si="57"/>
        <v>Provisión contable</v>
      </c>
      <c r="T180" s="220">
        <f t="shared" si="62"/>
        <v>21198892</v>
      </c>
      <c r="U180" s="220">
        <f t="shared" si="63"/>
        <v>0</v>
      </c>
      <c r="V180" s="221">
        <f t="shared" si="64"/>
        <v>0</v>
      </c>
      <c r="W180" s="222" t="str">
        <f t="shared" si="58"/>
        <v>Ya tiene fallo desfavorable, clasifíquelo como Provisión contable</v>
      </c>
      <c r="X180" s="219">
        <f t="shared" si="67"/>
        <v>65</v>
      </c>
      <c r="Y180" s="219">
        <f t="shared" si="68"/>
        <v>65</v>
      </c>
      <c r="Z180" s="219">
        <f t="shared" si="69"/>
        <v>65</v>
      </c>
      <c r="AA180" s="219">
        <f t="shared" si="70"/>
        <v>65</v>
      </c>
      <c r="AB180" s="223">
        <f t="shared" si="71"/>
        <v>0.65</v>
      </c>
      <c r="AC180" s="224">
        <f t="shared" si="59"/>
        <v>45947</v>
      </c>
      <c r="AD180" s="225" t="str">
        <f t="shared" si="65"/>
        <v>12-2023</v>
      </c>
      <c r="AE180" s="226">
        <f>IFERROR(VLOOKUP(AD180,IPC!$E$2:$F$1745,2,0),IPC!$H$1)</f>
        <v>196.40440950939998</v>
      </c>
      <c r="AF180" s="227" t="str">
        <f t="shared" si="60"/>
        <v>10-2018</v>
      </c>
      <c r="AG180" s="228">
        <f>IFERROR(VLOOKUP(AF180,IPC!$E$2:$F$1745,2,0),IPC!$H$1)</f>
        <v>142.67484200000001</v>
      </c>
      <c r="AH180" s="227" t="str">
        <f t="shared" si="72"/>
        <v>9-2021</v>
      </c>
      <c r="AI180" s="228">
        <f>IFERROR(VLOOKUP(AH180,IPC!$E$2:$F$1745,2,0),IPC!$H$1)</f>
        <v>157.6507493064</v>
      </c>
      <c r="AJ180" s="227">
        <f>VLOOKUP(N180,T!$AD$1:$AE$50,2,0)</f>
        <v>0</v>
      </c>
      <c r="AK180" s="227" t="str">
        <f t="shared" si="66"/>
        <v>ok</v>
      </c>
      <c r="AL180" s="229" t="s">
        <v>2191</v>
      </c>
      <c r="AM180" s="229">
        <v>1341497</v>
      </c>
    </row>
    <row r="181" spans="1:39" ht="15.75" x14ac:dyDescent="0.25">
      <c r="A181" s="207" t="s">
        <v>2372</v>
      </c>
      <c r="B181" s="208">
        <v>258248400</v>
      </c>
      <c r="C181" s="209">
        <v>1</v>
      </c>
      <c r="D181" s="209" t="s">
        <v>1583</v>
      </c>
      <c r="E181" s="210" t="s">
        <v>1</v>
      </c>
      <c r="F181" s="210" t="s">
        <v>5</v>
      </c>
      <c r="G181" s="210" t="s">
        <v>1</v>
      </c>
      <c r="H181" s="210" t="s">
        <v>5</v>
      </c>
      <c r="I181" s="211">
        <v>43444</v>
      </c>
      <c r="J181" s="212">
        <v>7</v>
      </c>
      <c r="K181" s="213" t="str">
        <f t="shared" si="54"/>
        <v>BAJA</v>
      </c>
      <c r="L181" s="214">
        <f t="shared" si="55"/>
        <v>1.9397260273972603</v>
      </c>
      <c r="M181" s="215">
        <f t="shared" si="56"/>
        <v>354032732</v>
      </c>
      <c r="N181" s="210" t="s">
        <v>1727</v>
      </c>
      <c r="O181" s="216">
        <f t="shared" si="61"/>
        <v>0.1038</v>
      </c>
      <c r="P181" s="217" t="s">
        <v>1584</v>
      </c>
      <c r="Q181" s="218"/>
      <c r="R181" s="217"/>
      <c r="S181" s="219" t="str">
        <f t="shared" si="57"/>
        <v>Cuentas de orden</v>
      </c>
      <c r="T181" s="220">
        <f t="shared" si="62"/>
        <v>348527682</v>
      </c>
      <c r="U181" s="220">
        <f t="shared" si="63"/>
        <v>348527682</v>
      </c>
      <c r="V181" s="221">
        <f t="shared" si="64"/>
        <v>0</v>
      </c>
      <c r="W181" s="222" t="str">
        <f t="shared" si="58"/>
        <v/>
      </c>
      <c r="X181" s="219">
        <f t="shared" si="67"/>
        <v>35</v>
      </c>
      <c r="Y181" s="219">
        <f t="shared" si="68"/>
        <v>8</v>
      </c>
      <c r="Z181" s="219">
        <f t="shared" si="69"/>
        <v>35</v>
      </c>
      <c r="AA181" s="219">
        <f t="shared" si="70"/>
        <v>8</v>
      </c>
      <c r="AB181" s="223">
        <f t="shared" si="71"/>
        <v>0.215</v>
      </c>
      <c r="AC181" s="224">
        <f t="shared" si="59"/>
        <v>45999</v>
      </c>
      <c r="AD181" s="225" t="str">
        <f t="shared" si="65"/>
        <v>12-2023</v>
      </c>
      <c r="AE181" s="226">
        <f>IFERROR(VLOOKUP(AD181,IPC!$E$2:$F$1745,2,0),IPC!$H$1)</f>
        <v>196.40440950939998</v>
      </c>
      <c r="AF181" s="227" t="str">
        <f t="shared" si="60"/>
        <v>12-2018</v>
      </c>
      <c r="AG181" s="228">
        <f>IFERROR(VLOOKUP(AF181,IPC!$E$2:$F$1745,2,0),IPC!$H$1)</f>
        <v>143.26676599999999</v>
      </c>
      <c r="AH181" s="227" t="str">
        <f t="shared" si="72"/>
        <v>1-1900</v>
      </c>
      <c r="AI181" s="228">
        <f>IFERROR(VLOOKUP(AH181,IPC!$E$2:$F$1745,2,0),IPC!$H$1)</f>
        <v>196.40440950939998</v>
      </c>
      <c r="AJ181" s="227">
        <f>VLOOKUP(N181,T!$AD$1:$AE$50,2,0)</f>
        <v>0</v>
      </c>
      <c r="AK181" s="227" t="str">
        <f t="shared" si="66"/>
        <v>ok</v>
      </c>
      <c r="AL181" s="229" t="s">
        <v>2191</v>
      </c>
      <c r="AM181" s="229">
        <v>1358001</v>
      </c>
    </row>
    <row r="182" spans="1:39" ht="15.75" hidden="1" x14ac:dyDescent="0.25">
      <c r="A182" s="207" t="s">
        <v>2373</v>
      </c>
      <c r="B182" s="208">
        <v>0</v>
      </c>
      <c r="C182" s="209">
        <v>1</v>
      </c>
      <c r="D182" s="209" t="s">
        <v>1584</v>
      </c>
      <c r="E182" s="210" t="s">
        <v>1</v>
      </c>
      <c r="F182" s="210" t="s">
        <v>1</v>
      </c>
      <c r="G182" s="210" t="s">
        <v>2</v>
      </c>
      <c r="H182" s="210" t="s">
        <v>5</v>
      </c>
      <c r="I182" s="211">
        <v>43378</v>
      </c>
      <c r="J182" s="212">
        <v>7</v>
      </c>
      <c r="K182" s="213" t="str">
        <f t="shared" si="54"/>
        <v>MEDIA</v>
      </c>
      <c r="L182" s="214">
        <f t="shared" si="55"/>
        <v>1.7589041095890412</v>
      </c>
      <c r="M182" s="215">
        <f t="shared" si="56"/>
        <v>0</v>
      </c>
      <c r="N182" s="210" t="s">
        <v>1553</v>
      </c>
      <c r="O182" s="216">
        <f t="shared" si="61"/>
        <v>0.1038</v>
      </c>
      <c r="P182" s="217" t="s">
        <v>1584</v>
      </c>
      <c r="Q182" s="218"/>
      <c r="R182" s="217"/>
      <c r="S182" s="219" t="str">
        <f t="shared" si="57"/>
        <v>Cuentas de orden</v>
      </c>
      <c r="T182" s="220">
        <f t="shared" si="62"/>
        <v>0</v>
      </c>
      <c r="U182" s="220">
        <f t="shared" si="63"/>
        <v>0</v>
      </c>
      <c r="V182" s="221">
        <f t="shared" si="64"/>
        <v>0</v>
      </c>
      <c r="W182" s="222" t="str">
        <f t="shared" si="58"/>
        <v>El proceso no genera erogación</v>
      </c>
      <c r="X182" s="219">
        <f t="shared" si="67"/>
        <v>35</v>
      </c>
      <c r="Y182" s="219">
        <f t="shared" si="68"/>
        <v>35</v>
      </c>
      <c r="Z182" s="219">
        <f t="shared" si="69"/>
        <v>65</v>
      </c>
      <c r="AA182" s="219">
        <f t="shared" si="70"/>
        <v>8</v>
      </c>
      <c r="AB182" s="223">
        <f t="shared" si="71"/>
        <v>0.35749999999999998</v>
      </c>
      <c r="AC182" s="224">
        <f t="shared" si="59"/>
        <v>45933</v>
      </c>
      <c r="AD182" s="225" t="str">
        <f t="shared" si="65"/>
        <v>12-2023</v>
      </c>
      <c r="AE182" s="226">
        <f>IFERROR(VLOOKUP(AD182,IPC!$E$2:$F$1745,2,0),IPC!$H$1)</f>
        <v>196.40440950939998</v>
      </c>
      <c r="AF182" s="227" t="str">
        <f t="shared" si="60"/>
        <v>10-2018</v>
      </c>
      <c r="AG182" s="228">
        <f>IFERROR(VLOOKUP(AF182,IPC!$E$2:$F$1745,2,0),IPC!$H$1)</f>
        <v>142.67484200000001</v>
      </c>
      <c r="AH182" s="227" t="str">
        <f t="shared" si="72"/>
        <v>1-1900</v>
      </c>
      <c r="AI182" s="228">
        <f>IFERROR(VLOOKUP(AH182,IPC!$E$2:$F$1745,2,0),IPC!$H$1)</f>
        <v>196.40440950939998</v>
      </c>
      <c r="AJ182" s="227">
        <f>VLOOKUP(N182,T!$AD$1:$AE$50,2,0)</f>
        <v>1</v>
      </c>
      <c r="AK182" s="227">
        <f t="shared" si="66"/>
        <v>0</v>
      </c>
      <c r="AL182" s="229" t="s">
        <v>2191</v>
      </c>
      <c r="AM182" s="229">
        <v>1360246</v>
      </c>
    </row>
    <row r="183" spans="1:39" ht="15.75" hidden="1" x14ac:dyDescent="0.25">
      <c r="A183" s="207" t="s">
        <v>2374</v>
      </c>
      <c r="B183" s="208">
        <v>0</v>
      </c>
      <c r="C183" s="209">
        <v>1</v>
      </c>
      <c r="D183" s="209" t="s">
        <v>1584</v>
      </c>
      <c r="E183" s="210" t="s">
        <v>1</v>
      </c>
      <c r="F183" s="210" t="s">
        <v>1</v>
      </c>
      <c r="G183" s="210" t="s">
        <v>2</v>
      </c>
      <c r="H183" s="210" t="s">
        <v>5</v>
      </c>
      <c r="I183" s="211">
        <v>43378</v>
      </c>
      <c r="J183" s="212">
        <v>7</v>
      </c>
      <c r="K183" s="213" t="str">
        <f t="shared" si="54"/>
        <v>MEDIA</v>
      </c>
      <c r="L183" s="214">
        <f t="shared" si="55"/>
        <v>1.7589041095890412</v>
      </c>
      <c r="M183" s="215">
        <f t="shared" si="56"/>
        <v>0</v>
      </c>
      <c r="N183" s="210" t="s">
        <v>1553</v>
      </c>
      <c r="O183" s="216">
        <f t="shared" si="61"/>
        <v>0.1038</v>
      </c>
      <c r="P183" s="217" t="s">
        <v>1584</v>
      </c>
      <c r="Q183" s="218"/>
      <c r="R183" s="217"/>
      <c r="S183" s="219" t="str">
        <f t="shared" si="57"/>
        <v>Cuentas de orden</v>
      </c>
      <c r="T183" s="220">
        <f t="shared" si="62"/>
        <v>0</v>
      </c>
      <c r="U183" s="220">
        <f t="shared" si="63"/>
        <v>0</v>
      </c>
      <c r="V183" s="221">
        <f t="shared" si="64"/>
        <v>0</v>
      </c>
      <c r="W183" s="222" t="str">
        <f t="shared" si="58"/>
        <v>El proceso no genera erogación</v>
      </c>
      <c r="X183" s="219">
        <f t="shared" si="67"/>
        <v>35</v>
      </c>
      <c r="Y183" s="219">
        <f t="shared" si="68"/>
        <v>35</v>
      </c>
      <c r="Z183" s="219">
        <f t="shared" si="69"/>
        <v>65</v>
      </c>
      <c r="AA183" s="219">
        <f t="shared" si="70"/>
        <v>8</v>
      </c>
      <c r="AB183" s="223">
        <f t="shared" si="71"/>
        <v>0.35749999999999998</v>
      </c>
      <c r="AC183" s="224">
        <f t="shared" si="59"/>
        <v>45933</v>
      </c>
      <c r="AD183" s="225" t="str">
        <f t="shared" si="65"/>
        <v>12-2023</v>
      </c>
      <c r="AE183" s="226">
        <f>IFERROR(VLOOKUP(AD183,IPC!$E$2:$F$1745,2,0),IPC!$H$1)</f>
        <v>196.40440950939998</v>
      </c>
      <c r="AF183" s="227" t="str">
        <f t="shared" si="60"/>
        <v>10-2018</v>
      </c>
      <c r="AG183" s="228">
        <f>IFERROR(VLOOKUP(AF183,IPC!$E$2:$F$1745,2,0),IPC!$H$1)</f>
        <v>142.67484200000001</v>
      </c>
      <c r="AH183" s="227" t="str">
        <f t="shared" si="72"/>
        <v>1-1900</v>
      </c>
      <c r="AI183" s="228">
        <f>IFERROR(VLOOKUP(AH183,IPC!$E$2:$F$1745,2,0),IPC!$H$1)</f>
        <v>196.40440950939998</v>
      </c>
      <c r="AJ183" s="227">
        <f>VLOOKUP(N183,T!$AD$1:$AE$50,2,0)</f>
        <v>1</v>
      </c>
      <c r="AK183" s="227">
        <f t="shared" si="66"/>
        <v>0</v>
      </c>
      <c r="AL183" s="229" t="s">
        <v>2191</v>
      </c>
      <c r="AM183" s="229">
        <v>1360255</v>
      </c>
    </row>
    <row r="184" spans="1:39" ht="15.75" hidden="1" x14ac:dyDescent="0.25">
      <c r="A184" s="207" t="s">
        <v>2375</v>
      </c>
      <c r="B184" s="208">
        <v>0</v>
      </c>
      <c r="C184" s="209">
        <v>1</v>
      </c>
      <c r="D184" s="209" t="s">
        <v>1584</v>
      </c>
      <c r="E184" s="210" t="s">
        <v>1</v>
      </c>
      <c r="F184" s="210" t="s">
        <v>1</v>
      </c>
      <c r="G184" s="210" t="s">
        <v>2</v>
      </c>
      <c r="H184" s="210" t="s">
        <v>5</v>
      </c>
      <c r="I184" s="211">
        <v>43378</v>
      </c>
      <c r="J184" s="212">
        <v>7</v>
      </c>
      <c r="K184" s="213" t="str">
        <f t="shared" si="54"/>
        <v>MEDIA</v>
      </c>
      <c r="L184" s="214">
        <f t="shared" si="55"/>
        <v>1.7589041095890412</v>
      </c>
      <c r="M184" s="215">
        <f t="shared" si="56"/>
        <v>0</v>
      </c>
      <c r="N184" s="210" t="s">
        <v>1553</v>
      </c>
      <c r="O184" s="216">
        <f t="shared" si="61"/>
        <v>0.1038</v>
      </c>
      <c r="P184" s="217" t="s">
        <v>1584</v>
      </c>
      <c r="Q184" s="218"/>
      <c r="R184" s="217"/>
      <c r="S184" s="219" t="str">
        <f t="shared" si="57"/>
        <v>Cuentas de orden</v>
      </c>
      <c r="T184" s="220">
        <f t="shared" si="62"/>
        <v>0</v>
      </c>
      <c r="U184" s="220">
        <f t="shared" si="63"/>
        <v>0</v>
      </c>
      <c r="V184" s="221">
        <f t="shared" si="64"/>
        <v>0</v>
      </c>
      <c r="W184" s="222" t="str">
        <f t="shared" si="58"/>
        <v>El proceso no genera erogación</v>
      </c>
      <c r="X184" s="219">
        <f t="shared" si="67"/>
        <v>35</v>
      </c>
      <c r="Y184" s="219">
        <f t="shared" si="68"/>
        <v>35</v>
      </c>
      <c r="Z184" s="219">
        <f t="shared" si="69"/>
        <v>65</v>
      </c>
      <c r="AA184" s="219">
        <f t="shared" si="70"/>
        <v>8</v>
      </c>
      <c r="AB184" s="223">
        <f t="shared" si="71"/>
        <v>0.35749999999999998</v>
      </c>
      <c r="AC184" s="224">
        <f t="shared" si="59"/>
        <v>45933</v>
      </c>
      <c r="AD184" s="225" t="str">
        <f t="shared" si="65"/>
        <v>12-2023</v>
      </c>
      <c r="AE184" s="226">
        <f>IFERROR(VLOOKUP(AD184,IPC!$E$2:$F$1745,2,0),IPC!$H$1)</f>
        <v>196.40440950939998</v>
      </c>
      <c r="AF184" s="227" t="str">
        <f t="shared" si="60"/>
        <v>10-2018</v>
      </c>
      <c r="AG184" s="228">
        <f>IFERROR(VLOOKUP(AF184,IPC!$E$2:$F$1745,2,0),IPC!$H$1)</f>
        <v>142.67484200000001</v>
      </c>
      <c r="AH184" s="227" t="str">
        <f t="shared" si="72"/>
        <v>1-1900</v>
      </c>
      <c r="AI184" s="228">
        <f>IFERROR(VLOOKUP(AH184,IPC!$E$2:$F$1745,2,0),IPC!$H$1)</f>
        <v>196.40440950939998</v>
      </c>
      <c r="AJ184" s="227">
        <f>VLOOKUP(N184,T!$AD$1:$AE$50,2,0)</f>
        <v>1</v>
      </c>
      <c r="AK184" s="227">
        <f t="shared" si="66"/>
        <v>0</v>
      </c>
      <c r="AL184" s="229" t="s">
        <v>2191</v>
      </c>
      <c r="AM184" s="229">
        <v>1360774</v>
      </c>
    </row>
    <row r="185" spans="1:39" ht="15.75" hidden="1" x14ac:dyDescent="0.25">
      <c r="A185" s="207" t="s">
        <v>2376</v>
      </c>
      <c r="B185" s="208">
        <v>0</v>
      </c>
      <c r="C185" s="209">
        <v>1</v>
      </c>
      <c r="D185" s="209" t="s">
        <v>1584</v>
      </c>
      <c r="E185" s="210" t="s">
        <v>1</v>
      </c>
      <c r="F185" s="210" t="s">
        <v>1</v>
      </c>
      <c r="G185" s="210" t="s">
        <v>2</v>
      </c>
      <c r="H185" s="210" t="s">
        <v>1</v>
      </c>
      <c r="I185" s="211">
        <v>43378</v>
      </c>
      <c r="J185" s="212">
        <v>7</v>
      </c>
      <c r="K185" s="213" t="str">
        <f t="shared" si="54"/>
        <v>MEDIA</v>
      </c>
      <c r="L185" s="214">
        <f t="shared" si="55"/>
        <v>1.7589041095890412</v>
      </c>
      <c r="M185" s="215">
        <f t="shared" si="56"/>
        <v>0</v>
      </c>
      <c r="N185" s="210" t="s">
        <v>1553</v>
      </c>
      <c r="O185" s="216">
        <f t="shared" si="61"/>
        <v>0.1038</v>
      </c>
      <c r="P185" s="217" t="s">
        <v>1584</v>
      </c>
      <c r="Q185" s="218"/>
      <c r="R185" s="217"/>
      <c r="S185" s="219" t="str">
        <f t="shared" si="57"/>
        <v>Cuentas de orden</v>
      </c>
      <c r="T185" s="220">
        <f t="shared" si="62"/>
        <v>0</v>
      </c>
      <c r="U185" s="220">
        <f t="shared" si="63"/>
        <v>0</v>
      </c>
      <c r="V185" s="221">
        <f t="shared" si="64"/>
        <v>0</v>
      </c>
      <c r="W185" s="222" t="str">
        <f t="shared" si="58"/>
        <v>El proceso no genera erogación</v>
      </c>
      <c r="X185" s="219">
        <f t="shared" si="67"/>
        <v>35</v>
      </c>
      <c r="Y185" s="219">
        <f t="shared" si="68"/>
        <v>35</v>
      </c>
      <c r="Z185" s="219">
        <f t="shared" si="69"/>
        <v>65</v>
      </c>
      <c r="AA185" s="219">
        <f t="shared" si="70"/>
        <v>35</v>
      </c>
      <c r="AB185" s="223">
        <f t="shared" si="71"/>
        <v>0.42499999999999999</v>
      </c>
      <c r="AC185" s="224">
        <f t="shared" si="59"/>
        <v>45933</v>
      </c>
      <c r="AD185" s="225" t="str">
        <f t="shared" si="65"/>
        <v>12-2023</v>
      </c>
      <c r="AE185" s="226">
        <f>IFERROR(VLOOKUP(AD185,IPC!$E$2:$F$1745,2,0),IPC!$H$1)</f>
        <v>196.40440950939998</v>
      </c>
      <c r="AF185" s="227" t="str">
        <f t="shared" si="60"/>
        <v>10-2018</v>
      </c>
      <c r="AG185" s="228">
        <f>IFERROR(VLOOKUP(AF185,IPC!$E$2:$F$1745,2,0),IPC!$H$1)</f>
        <v>142.67484200000001</v>
      </c>
      <c r="AH185" s="227" t="str">
        <f t="shared" si="72"/>
        <v>1-1900</v>
      </c>
      <c r="AI185" s="228">
        <f>IFERROR(VLOOKUP(AH185,IPC!$E$2:$F$1745,2,0),IPC!$H$1)</f>
        <v>196.40440950939998</v>
      </c>
      <c r="AJ185" s="227">
        <f>VLOOKUP(N185,T!$AD$1:$AE$50,2,0)</f>
        <v>1</v>
      </c>
      <c r="AK185" s="227">
        <f t="shared" si="66"/>
        <v>0</v>
      </c>
      <c r="AL185" s="229" t="s">
        <v>2191</v>
      </c>
      <c r="AM185" s="229">
        <v>1361845</v>
      </c>
    </row>
    <row r="186" spans="1:39" ht="15.75" hidden="1" x14ac:dyDescent="0.25">
      <c r="A186" s="207" t="s">
        <v>2377</v>
      </c>
      <c r="B186" s="208">
        <v>0</v>
      </c>
      <c r="C186" s="209">
        <v>1</v>
      </c>
      <c r="D186" s="209" t="s">
        <v>1584</v>
      </c>
      <c r="E186" s="210" t="s">
        <v>1</v>
      </c>
      <c r="F186" s="210" t="s">
        <v>1</v>
      </c>
      <c r="G186" s="210" t="s">
        <v>2</v>
      </c>
      <c r="H186" s="210" t="s">
        <v>1</v>
      </c>
      <c r="I186" s="211">
        <v>43378</v>
      </c>
      <c r="J186" s="212">
        <v>7</v>
      </c>
      <c r="K186" s="213" t="str">
        <f t="shared" si="54"/>
        <v>MEDIA</v>
      </c>
      <c r="L186" s="214">
        <f t="shared" si="55"/>
        <v>1.7589041095890412</v>
      </c>
      <c r="M186" s="215">
        <f t="shared" si="56"/>
        <v>0</v>
      </c>
      <c r="N186" s="210" t="s">
        <v>1553</v>
      </c>
      <c r="O186" s="216">
        <f t="shared" si="61"/>
        <v>0.1038</v>
      </c>
      <c r="P186" s="217" t="s">
        <v>1584</v>
      </c>
      <c r="Q186" s="218"/>
      <c r="R186" s="217"/>
      <c r="S186" s="219" t="str">
        <f t="shared" si="57"/>
        <v>Cuentas de orden</v>
      </c>
      <c r="T186" s="220">
        <f t="shared" si="62"/>
        <v>0</v>
      </c>
      <c r="U186" s="220">
        <f t="shared" si="63"/>
        <v>0</v>
      </c>
      <c r="V186" s="221">
        <f t="shared" si="64"/>
        <v>0</v>
      </c>
      <c r="W186" s="222" t="str">
        <f t="shared" si="58"/>
        <v>El proceso no genera erogación</v>
      </c>
      <c r="X186" s="219">
        <f t="shared" si="67"/>
        <v>35</v>
      </c>
      <c r="Y186" s="219">
        <f t="shared" si="68"/>
        <v>35</v>
      </c>
      <c r="Z186" s="219">
        <f t="shared" si="69"/>
        <v>65</v>
      </c>
      <c r="AA186" s="219">
        <f t="shared" si="70"/>
        <v>35</v>
      </c>
      <c r="AB186" s="223">
        <f t="shared" si="71"/>
        <v>0.42499999999999999</v>
      </c>
      <c r="AC186" s="224">
        <f t="shared" si="59"/>
        <v>45933</v>
      </c>
      <c r="AD186" s="225" t="str">
        <f t="shared" si="65"/>
        <v>12-2023</v>
      </c>
      <c r="AE186" s="226">
        <f>IFERROR(VLOOKUP(AD186,IPC!$E$2:$F$1745,2,0),IPC!$H$1)</f>
        <v>196.40440950939998</v>
      </c>
      <c r="AF186" s="227" t="str">
        <f t="shared" si="60"/>
        <v>10-2018</v>
      </c>
      <c r="AG186" s="228">
        <f>IFERROR(VLOOKUP(AF186,IPC!$E$2:$F$1745,2,0),IPC!$H$1)</f>
        <v>142.67484200000001</v>
      </c>
      <c r="AH186" s="227" t="str">
        <f t="shared" si="72"/>
        <v>1-1900</v>
      </c>
      <c r="AI186" s="228">
        <f>IFERROR(VLOOKUP(AH186,IPC!$E$2:$F$1745,2,0),IPC!$H$1)</f>
        <v>196.40440950939998</v>
      </c>
      <c r="AJ186" s="227">
        <f>VLOOKUP(N186,T!$AD$1:$AE$50,2,0)</f>
        <v>1</v>
      </c>
      <c r="AK186" s="227">
        <f t="shared" si="66"/>
        <v>0</v>
      </c>
      <c r="AL186" s="229" t="s">
        <v>2191</v>
      </c>
      <c r="AM186" s="229">
        <v>1361853</v>
      </c>
    </row>
    <row r="187" spans="1:39" ht="15.75" x14ac:dyDescent="0.25">
      <c r="A187" s="207" t="s">
        <v>2378</v>
      </c>
      <c r="B187" s="208">
        <v>3000000</v>
      </c>
      <c r="C187" s="209">
        <v>1</v>
      </c>
      <c r="D187" s="209" t="s">
        <v>1583</v>
      </c>
      <c r="E187" s="210" t="s">
        <v>1</v>
      </c>
      <c r="F187" s="210" t="s">
        <v>1</v>
      </c>
      <c r="G187" s="210" t="s">
        <v>2</v>
      </c>
      <c r="H187" s="210" t="s">
        <v>5</v>
      </c>
      <c r="I187" s="211">
        <v>43361</v>
      </c>
      <c r="J187" s="212">
        <v>7</v>
      </c>
      <c r="K187" s="213" t="str">
        <f t="shared" si="54"/>
        <v>MEDIA</v>
      </c>
      <c r="L187" s="214">
        <f t="shared" si="55"/>
        <v>1.7123287671232876</v>
      </c>
      <c r="M187" s="215">
        <f t="shared" si="56"/>
        <v>4134733</v>
      </c>
      <c r="N187" s="210" t="s">
        <v>1725</v>
      </c>
      <c r="O187" s="216">
        <f t="shared" si="61"/>
        <v>0.1038</v>
      </c>
      <c r="P187" s="217" t="s">
        <v>1584</v>
      </c>
      <c r="Q187" s="218"/>
      <c r="R187" s="217"/>
      <c r="S187" s="219" t="str">
        <f t="shared" si="57"/>
        <v>Cuentas de orden</v>
      </c>
      <c r="T187" s="220">
        <f t="shared" si="62"/>
        <v>4077925</v>
      </c>
      <c r="U187" s="220">
        <f t="shared" si="63"/>
        <v>4077925</v>
      </c>
      <c r="V187" s="221">
        <f t="shared" si="64"/>
        <v>0</v>
      </c>
      <c r="W187" s="222" t="str">
        <f t="shared" si="58"/>
        <v/>
      </c>
      <c r="X187" s="219">
        <f t="shared" si="67"/>
        <v>35</v>
      </c>
      <c r="Y187" s="219">
        <f t="shared" si="68"/>
        <v>35</v>
      </c>
      <c r="Z187" s="219">
        <f t="shared" si="69"/>
        <v>65</v>
      </c>
      <c r="AA187" s="219">
        <f t="shared" si="70"/>
        <v>8</v>
      </c>
      <c r="AB187" s="223">
        <f t="shared" si="71"/>
        <v>0.35749999999999998</v>
      </c>
      <c r="AC187" s="224">
        <f t="shared" si="59"/>
        <v>45916</v>
      </c>
      <c r="AD187" s="225" t="str">
        <f t="shared" si="65"/>
        <v>12-2023</v>
      </c>
      <c r="AE187" s="226">
        <f>IFERROR(VLOOKUP(AD187,IPC!$E$2:$F$1745,2,0),IPC!$H$1)</f>
        <v>196.40440950939998</v>
      </c>
      <c r="AF187" s="227" t="str">
        <f t="shared" si="60"/>
        <v>9-2018</v>
      </c>
      <c r="AG187" s="228">
        <f>IFERROR(VLOOKUP(AF187,IPC!$E$2:$F$1745,2,0),IPC!$H$1)</f>
        <v>142.50331600000001</v>
      </c>
      <c r="AH187" s="227" t="str">
        <f t="shared" si="72"/>
        <v>1-1900</v>
      </c>
      <c r="AI187" s="228">
        <f>IFERROR(VLOOKUP(AH187,IPC!$E$2:$F$1745,2,0),IPC!$H$1)</f>
        <v>196.40440950939998</v>
      </c>
      <c r="AJ187" s="227">
        <f>VLOOKUP(N187,T!$AD$1:$AE$50,2,0)</f>
        <v>0</v>
      </c>
      <c r="AK187" s="227" t="str">
        <f t="shared" si="66"/>
        <v>ok</v>
      </c>
      <c r="AL187" s="229" t="s">
        <v>2191</v>
      </c>
      <c r="AM187" s="229">
        <v>1361913</v>
      </c>
    </row>
    <row r="188" spans="1:39" ht="15.75" hidden="1" x14ac:dyDescent="0.25">
      <c r="A188" s="207" t="s">
        <v>2379</v>
      </c>
      <c r="B188" s="208">
        <v>0</v>
      </c>
      <c r="C188" s="209">
        <v>1</v>
      </c>
      <c r="D188" s="209" t="s">
        <v>1583</v>
      </c>
      <c r="E188" s="235"/>
      <c r="F188" s="235"/>
      <c r="G188" s="235"/>
      <c r="H188" s="235"/>
      <c r="I188" s="211">
        <v>43220</v>
      </c>
      <c r="J188" s="212">
        <v>7</v>
      </c>
      <c r="K188" s="213" t="str">
        <f t="shared" si="54"/>
        <v/>
      </c>
      <c r="L188" s="214">
        <f t="shared" si="55"/>
        <v>1.3260273972602741</v>
      </c>
      <c r="M188" s="215">
        <f t="shared" si="56"/>
        <v>0</v>
      </c>
      <c r="N188" s="210" t="s">
        <v>1555</v>
      </c>
      <c r="O188" s="216">
        <f t="shared" si="61"/>
        <v>0.1038</v>
      </c>
      <c r="P188" s="217" t="s">
        <v>1584</v>
      </c>
      <c r="Q188" s="218"/>
      <c r="R188" s="217"/>
      <c r="S188" s="219" t="str">
        <f t="shared" si="57"/>
        <v/>
      </c>
      <c r="T188" s="220">
        <f t="shared" si="62"/>
        <v>0</v>
      </c>
      <c r="U188" s="220">
        <f t="shared" si="63"/>
        <v>0</v>
      </c>
      <c r="V188" s="221">
        <f t="shared" si="64"/>
        <v>0</v>
      </c>
      <c r="W188" s="222" t="str">
        <f t="shared" si="58"/>
        <v>La erogación del proceso con esta acción o medio de control se deriva de una obligación previa</v>
      </c>
      <c r="X188" s="219" t="e">
        <f t="shared" si="67"/>
        <v>#N/A</v>
      </c>
      <c r="Y188" s="219" t="e">
        <f t="shared" si="68"/>
        <v>#N/A</v>
      </c>
      <c r="Z188" s="219" t="e">
        <f t="shared" si="69"/>
        <v>#N/A</v>
      </c>
      <c r="AA188" s="219" t="e">
        <f t="shared" si="70"/>
        <v>#N/A</v>
      </c>
      <c r="AB188" s="223" t="e">
        <f t="shared" si="71"/>
        <v>#N/A</v>
      </c>
      <c r="AC188" s="224">
        <f t="shared" si="59"/>
        <v>45775</v>
      </c>
      <c r="AD188" s="225" t="str">
        <f t="shared" si="65"/>
        <v>12-2023</v>
      </c>
      <c r="AE188" s="226">
        <f>IFERROR(VLOOKUP(AD188,IPC!$E$2:$F$1745,2,0),IPC!$H$1)</f>
        <v>196.40440950939998</v>
      </c>
      <c r="AF188" s="227" t="str">
        <f t="shared" si="60"/>
        <v>4-2018</v>
      </c>
      <c r="AG188" s="228">
        <f>IFERROR(VLOOKUP(AF188,IPC!$E$2:$F$1745,2,0),IPC!$H$1)</f>
        <v>141.70071100000001</v>
      </c>
      <c r="AH188" s="227" t="str">
        <f t="shared" si="72"/>
        <v>1-1900</v>
      </c>
      <c r="AI188" s="228">
        <f>IFERROR(VLOOKUP(AH188,IPC!$E$2:$F$1745,2,0),IPC!$H$1)</f>
        <v>196.40440950939998</v>
      </c>
      <c r="AJ188" s="227">
        <f>VLOOKUP(N188,T!$AD$1:$AE$50,2,0)</f>
        <v>1</v>
      </c>
      <c r="AK188" s="227">
        <f t="shared" si="66"/>
        <v>0</v>
      </c>
      <c r="AL188" s="229" t="s">
        <v>2191</v>
      </c>
      <c r="AM188" s="229">
        <v>1367584</v>
      </c>
    </row>
    <row r="189" spans="1:39" ht="15.75" hidden="1" x14ac:dyDescent="0.25">
      <c r="A189" s="207" t="s">
        <v>2380</v>
      </c>
      <c r="B189" s="208">
        <v>0</v>
      </c>
      <c r="C189" s="209">
        <v>1</v>
      </c>
      <c r="D189" s="209" t="s">
        <v>1584</v>
      </c>
      <c r="E189" s="210" t="s">
        <v>1</v>
      </c>
      <c r="F189" s="210" t="s">
        <v>1</v>
      </c>
      <c r="G189" s="210" t="s">
        <v>2</v>
      </c>
      <c r="H189" s="210" t="s">
        <v>5</v>
      </c>
      <c r="I189" s="211">
        <v>43378</v>
      </c>
      <c r="J189" s="212">
        <v>7</v>
      </c>
      <c r="K189" s="213" t="str">
        <f t="shared" si="54"/>
        <v>REMOTA</v>
      </c>
      <c r="L189" s="214">
        <f t="shared" si="55"/>
        <v>1.7589041095890412</v>
      </c>
      <c r="M189" s="215">
        <f t="shared" si="56"/>
        <v>0</v>
      </c>
      <c r="N189" s="210" t="s">
        <v>1553</v>
      </c>
      <c r="O189" s="216">
        <f t="shared" si="61"/>
        <v>0.1038</v>
      </c>
      <c r="P189" s="217" t="s">
        <v>1584</v>
      </c>
      <c r="Q189" s="218"/>
      <c r="R189" s="217"/>
      <c r="S189" s="219" t="str">
        <f t="shared" si="57"/>
        <v>No se registra</v>
      </c>
      <c r="T189" s="220">
        <f>+M189</f>
        <v>0</v>
      </c>
      <c r="U189" s="220">
        <f t="shared" si="63"/>
        <v>0</v>
      </c>
      <c r="V189" s="221">
        <f t="shared" si="64"/>
        <v>0</v>
      </c>
      <c r="W189" s="222" t="str">
        <f t="shared" si="58"/>
        <v>El proceso no genera erogación</v>
      </c>
      <c r="X189" s="219">
        <v>0</v>
      </c>
      <c r="Y189" s="219">
        <v>0</v>
      </c>
      <c r="Z189" s="219">
        <v>0</v>
      </c>
      <c r="AA189" s="219">
        <v>0</v>
      </c>
      <c r="AB189" s="223">
        <f t="shared" si="71"/>
        <v>0</v>
      </c>
      <c r="AC189" s="224">
        <f t="shared" si="59"/>
        <v>45933</v>
      </c>
      <c r="AD189" s="225" t="str">
        <f t="shared" si="65"/>
        <v>12-2023</v>
      </c>
      <c r="AE189" s="226">
        <f>IFERROR(VLOOKUP(AD189,IPC!$E$2:$F$1745,2,0),IPC!$H$1)</f>
        <v>196.40440950939998</v>
      </c>
      <c r="AF189" s="227" t="str">
        <f t="shared" si="60"/>
        <v>10-2018</v>
      </c>
      <c r="AG189" s="228">
        <f>IFERROR(VLOOKUP(AF189,IPC!$E$2:$F$1745,2,0),IPC!$H$1)</f>
        <v>142.67484200000001</v>
      </c>
      <c r="AH189" s="227" t="str">
        <f t="shared" si="72"/>
        <v>1-1900</v>
      </c>
      <c r="AI189" s="228">
        <f>IFERROR(VLOOKUP(AH189,IPC!$E$2:$F$1745,2,0),IPC!$H$1)</f>
        <v>196.40440950939998</v>
      </c>
      <c r="AJ189" s="227">
        <f>VLOOKUP(N189,T!$AD$1:$AE$50,2,0)</f>
        <v>1</v>
      </c>
      <c r="AK189" s="227">
        <f t="shared" si="66"/>
        <v>0</v>
      </c>
      <c r="AL189" s="229" t="s">
        <v>2191</v>
      </c>
      <c r="AM189" s="229">
        <v>1368324</v>
      </c>
    </row>
    <row r="190" spans="1:39" ht="15.75" hidden="1" x14ac:dyDescent="0.25">
      <c r="A190" s="207" t="s">
        <v>2381</v>
      </c>
      <c r="B190" s="208">
        <v>0</v>
      </c>
      <c r="C190" s="209">
        <v>1</v>
      </c>
      <c r="D190" s="209" t="s">
        <v>1584</v>
      </c>
      <c r="E190" s="210" t="s">
        <v>1</v>
      </c>
      <c r="F190" s="210" t="s">
        <v>1</v>
      </c>
      <c r="G190" s="210" t="s">
        <v>2</v>
      </c>
      <c r="H190" s="210" t="s">
        <v>1</v>
      </c>
      <c r="I190" s="211">
        <v>43378</v>
      </c>
      <c r="J190" s="212">
        <v>12</v>
      </c>
      <c r="K190" s="213" t="str">
        <f t="shared" si="54"/>
        <v>MEDIA</v>
      </c>
      <c r="L190" s="214">
        <f t="shared" si="55"/>
        <v>6.7589041095890412</v>
      </c>
      <c r="M190" s="215">
        <f t="shared" si="56"/>
        <v>0</v>
      </c>
      <c r="N190" s="210" t="s">
        <v>1553</v>
      </c>
      <c r="O190" s="216">
        <f t="shared" si="61"/>
        <v>0.1031</v>
      </c>
      <c r="P190" s="217" t="s">
        <v>1584</v>
      </c>
      <c r="Q190" s="218"/>
      <c r="R190" s="217"/>
      <c r="S190" s="219" t="str">
        <f t="shared" si="57"/>
        <v>Cuentas de orden</v>
      </c>
      <c r="T190" s="220">
        <f t="shared" si="62"/>
        <v>0</v>
      </c>
      <c r="U190" s="220">
        <f t="shared" si="63"/>
        <v>0</v>
      </c>
      <c r="V190" s="221">
        <f t="shared" si="64"/>
        <v>0</v>
      </c>
      <c r="W190" s="222" t="str">
        <f t="shared" si="58"/>
        <v>El proceso no genera erogación</v>
      </c>
      <c r="X190" s="219">
        <f t="shared" ref="X190:X201" si="73">VLOOKUP(E190,$D$5:$F$9,3,0)</f>
        <v>35</v>
      </c>
      <c r="Y190" s="219">
        <f t="shared" ref="Y190:Y201" si="74">VLOOKUP(F190,$D$5:$F$9,3,0)</f>
        <v>35</v>
      </c>
      <c r="Z190" s="219">
        <f t="shared" ref="Z190:Z201" si="75">VLOOKUP(G190,$D$5:$F$9,3,0)</f>
        <v>65</v>
      </c>
      <c r="AA190" s="219">
        <f t="shared" ref="AA190:AA201" si="76">VLOOKUP(H190,$D$5:$F$9,3,0)</f>
        <v>35</v>
      </c>
      <c r="AB190" s="223">
        <f t="shared" si="71"/>
        <v>0.42499999999999999</v>
      </c>
      <c r="AC190" s="224">
        <f t="shared" si="59"/>
        <v>47758</v>
      </c>
      <c r="AD190" s="225" t="str">
        <f t="shared" si="65"/>
        <v>12-2023</v>
      </c>
      <c r="AE190" s="226">
        <f>IFERROR(VLOOKUP(AD190,IPC!$E$2:$F$1745,2,0),IPC!$H$1)</f>
        <v>196.40440950939998</v>
      </c>
      <c r="AF190" s="227" t="str">
        <f t="shared" si="60"/>
        <v>10-2018</v>
      </c>
      <c r="AG190" s="228">
        <f>IFERROR(VLOOKUP(AF190,IPC!$E$2:$F$1745,2,0),IPC!$H$1)</f>
        <v>142.67484200000001</v>
      </c>
      <c r="AH190" s="227" t="str">
        <f t="shared" si="72"/>
        <v>1-1900</v>
      </c>
      <c r="AI190" s="228">
        <f>IFERROR(VLOOKUP(AH190,IPC!$E$2:$F$1745,2,0),IPC!$H$1)</f>
        <v>196.40440950939998</v>
      </c>
      <c r="AJ190" s="227">
        <f>VLOOKUP(N190,T!$AD$1:$AE$50,2,0)</f>
        <v>1</v>
      </c>
      <c r="AK190" s="227">
        <f t="shared" si="66"/>
        <v>0</v>
      </c>
      <c r="AL190" s="229" t="s">
        <v>2191</v>
      </c>
      <c r="AM190" s="229">
        <v>1368408</v>
      </c>
    </row>
    <row r="191" spans="1:39" ht="15.75" hidden="1" x14ac:dyDescent="0.25">
      <c r="A191" s="207" t="s">
        <v>2382</v>
      </c>
      <c r="B191" s="208">
        <v>0</v>
      </c>
      <c r="C191" s="209">
        <v>1</v>
      </c>
      <c r="D191" s="209" t="s">
        <v>1584</v>
      </c>
      <c r="E191" s="210" t="s">
        <v>1</v>
      </c>
      <c r="F191" s="210" t="s">
        <v>1</v>
      </c>
      <c r="G191" s="210" t="s">
        <v>2</v>
      </c>
      <c r="H191" s="210" t="s">
        <v>5</v>
      </c>
      <c r="I191" s="211">
        <v>43438</v>
      </c>
      <c r="J191" s="212">
        <v>7</v>
      </c>
      <c r="K191" s="213" t="str">
        <f t="shared" si="54"/>
        <v>MEDIA</v>
      </c>
      <c r="L191" s="214">
        <f t="shared" si="55"/>
        <v>1.9232876712328768</v>
      </c>
      <c r="M191" s="215">
        <f t="shared" si="56"/>
        <v>0</v>
      </c>
      <c r="N191" s="210" t="s">
        <v>1553</v>
      </c>
      <c r="O191" s="216">
        <f t="shared" si="61"/>
        <v>0.1038</v>
      </c>
      <c r="P191" s="217" t="s">
        <v>1584</v>
      </c>
      <c r="Q191" s="218"/>
      <c r="R191" s="217"/>
      <c r="S191" s="219" t="str">
        <f t="shared" si="57"/>
        <v>Cuentas de orden</v>
      </c>
      <c r="T191" s="220">
        <f t="shared" si="62"/>
        <v>0</v>
      </c>
      <c r="U191" s="220">
        <f t="shared" si="63"/>
        <v>0</v>
      </c>
      <c r="V191" s="221">
        <f t="shared" si="64"/>
        <v>0</v>
      </c>
      <c r="W191" s="222" t="str">
        <f t="shared" si="58"/>
        <v>El proceso no genera erogación</v>
      </c>
      <c r="X191" s="219">
        <f t="shared" si="73"/>
        <v>35</v>
      </c>
      <c r="Y191" s="219">
        <f t="shared" si="74"/>
        <v>35</v>
      </c>
      <c r="Z191" s="219">
        <f t="shared" si="75"/>
        <v>65</v>
      </c>
      <c r="AA191" s="219">
        <f t="shared" si="76"/>
        <v>8</v>
      </c>
      <c r="AB191" s="223">
        <f t="shared" si="71"/>
        <v>0.35749999999999998</v>
      </c>
      <c r="AC191" s="224">
        <f t="shared" si="59"/>
        <v>45993</v>
      </c>
      <c r="AD191" s="225" t="str">
        <f t="shared" si="65"/>
        <v>12-2023</v>
      </c>
      <c r="AE191" s="226">
        <f>IFERROR(VLOOKUP(AD191,IPC!$E$2:$F$1745,2,0),IPC!$H$1)</f>
        <v>196.40440950939998</v>
      </c>
      <c r="AF191" s="227" t="str">
        <f t="shared" si="60"/>
        <v>12-2018</v>
      </c>
      <c r="AG191" s="228">
        <f>IFERROR(VLOOKUP(AF191,IPC!$E$2:$F$1745,2,0),IPC!$H$1)</f>
        <v>143.26676599999999</v>
      </c>
      <c r="AH191" s="227" t="str">
        <f t="shared" si="72"/>
        <v>1-1900</v>
      </c>
      <c r="AI191" s="228">
        <f>IFERROR(VLOOKUP(AH191,IPC!$E$2:$F$1745,2,0),IPC!$H$1)</f>
        <v>196.40440950939998</v>
      </c>
      <c r="AJ191" s="227">
        <f>VLOOKUP(N191,T!$AD$1:$AE$50,2,0)</f>
        <v>1</v>
      </c>
      <c r="AK191" s="227">
        <f t="shared" si="66"/>
        <v>0</v>
      </c>
      <c r="AL191" s="229" t="s">
        <v>2191</v>
      </c>
      <c r="AM191" s="229">
        <v>1372448</v>
      </c>
    </row>
    <row r="192" spans="1:39" ht="15.75" hidden="1" x14ac:dyDescent="0.25">
      <c r="A192" s="207" t="s">
        <v>2383</v>
      </c>
      <c r="B192" s="208">
        <v>0</v>
      </c>
      <c r="C192" s="209">
        <v>1</v>
      </c>
      <c r="D192" s="209" t="s">
        <v>1583</v>
      </c>
      <c r="E192" s="210" t="s">
        <v>1</v>
      </c>
      <c r="F192" s="210" t="s">
        <v>1</v>
      </c>
      <c r="G192" s="210" t="s">
        <v>1</v>
      </c>
      <c r="H192" s="210" t="s">
        <v>1</v>
      </c>
      <c r="I192" s="211">
        <v>43370</v>
      </c>
      <c r="J192" s="212">
        <v>7</v>
      </c>
      <c r="K192" s="213" t="str">
        <f t="shared" si="54"/>
        <v>MEDIA</v>
      </c>
      <c r="L192" s="214">
        <f t="shared" si="55"/>
        <v>1.736986301369863</v>
      </c>
      <c r="M192" s="215">
        <f t="shared" si="56"/>
        <v>0</v>
      </c>
      <c r="N192" s="210" t="s">
        <v>1725</v>
      </c>
      <c r="O192" s="216">
        <f t="shared" si="61"/>
        <v>0.1038</v>
      </c>
      <c r="P192" s="217" t="s">
        <v>1584</v>
      </c>
      <c r="Q192" s="218"/>
      <c r="R192" s="217"/>
      <c r="S192" s="219" t="str">
        <f t="shared" si="57"/>
        <v>Cuentas de orden</v>
      </c>
      <c r="T192" s="220">
        <f t="shared" si="62"/>
        <v>0</v>
      </c>
      <c r="U192" s="220">
        <f t="shared" si="63"/>
        <v>0</v>
      </c>
      <c r="V192" s="221">
        <f t="shared" si="64"/>
        <v>0</v>
      </c>
      <c r="W192" s="222" t="str">
        <f t="shared" si="58"/>
        <v/>
      </c>
      <c r="X192" s="219">
        <f t="shared" si="73"/>
        <v>35</v>
      </c>
      <c r="Y192" s="219">
        <f t="shared" si="74"/>
        <v>35</v>
      </c>
      <c r="Z192" s="219">
        <f t="shared" si="75"/>
        <v>35</v>
      </c>
      <c r="AA192" s="219">
        <f t="shared" si="76"/>
        <v>35</v>
      </c>
      <c r="AB192" s="223">
        <f t="shared" si="71"/>
        <v>0.35</v>
      </c>
      <c r="AC192" s="224">
        <f t="shared" si="59"/>
        <v>45925</v>
      </c>
      <c r="AD192" s="225" t="str">
        <f t="shared" si="65"/>
        <v>12-2023</v>
      </c>
      <c r="AE192" s="226">
        <f>IFERROR(VLOOKUP(AD192,IPC!$E$2:$F$1745,2,0),IPC!$H$1)</f>
        <v>196.40440950939998</v>
      </c>
      <c r="AF192" s="227" t="str">
        <f t="shared" si="60"/>
        <v>9-2018</v>
      </c>
      <c r="AG192" s="228">
        <f>IFERROR(VLOOKUP(AF192,IPC!$E$2:$F$1745,2,0),IPC!$H$1)</f>
        <v>142.50331600000001</v>
      </c>
      <c r="AH192" s="227" t="str">
        <f t="shared" si="72"/>
        <v>1-1900</v>
      </c>
      <c r="AI192" s="228">
        <f>IFERROR(VLOOKUP(AH192,IPC!$E$2:$F$1745,2,0),IPC!$H$1)</f>
        <v>196.40440950939998</v>
      </c>
      <c r="AJ192" s="227">
        <f>VLOOKUP(N192,T!$AD$1:$AE$50,2,0)</f>
        <v>0</v>
      </c>
      <c r="AK192" s="227" t="str">
        <f t="shared" si="66"/>
        <v>ok</v>
      </c>
      <c r="AL192" s="229" t="s">
        <v>2191</v>
      </c>
      <c r="AM192" s="229">
        <v>1384898</v>
      </c>
    </row>
    <row r="193" spans="1:39" ht="15.75" x14ac:dyDescent="0.25">
      <c r="A193" s="207" t="s">
        <v>2384</v>
      </c>
      <c r="B193" s="208">
        <v>401561460</v>
      </c>
      <c r="C193" s="209">
        <v>1</v>
      </c>
      <c r="D193" s="209" t="s">
        <v>1583</v>
      </c>
      <c r="E193" s="210" t="s">
        <v>1</v>
      </c>
      <c r="F193" s="210" t="s">
        <v>1</v>
      </c>
      <c r="G193" s="210" t="s">
        <v>1</v>
      </c>
      <c r="H193" s="210" t="s">
        <v>1</v>
      </c>
      <c r="I193" s="211">
        <v>43426</v>
      </c>
      <c r="J193" s="212">
        <v>7</v>
      </c>
      <c r="K193" s="213" t="str">
        <f t="shared" si="54"/>
        <v>MEDIA</v>
      </c>
      <c r="L193" s="214">
        <f t="shared" si="55"/>
        <v>1.8904109589041096</v>
      </c>
      <c r="M193" s="215">
        <f t="shared" si="56"/>
        <v>552137458</v>
      </c>
      <c r="N193" s="210" t="s">
        <v>1727</v>
      </c>
      <c r="O193" s="216">
        <f t="shared" si="61"/>
        <v>0.1038</v>
      </c>
      <c r="P193" s="217" t="s">
        <v>1584</v>
      </c>
      <c r="Q193" s="218"/>
      <c r="R193" s="217"/>
      <c r="S193" s="219" t="str">
        <f t="shared" si="57"/>
        <v>Cuentas de orden</v>
      </c>
      <c r="T193" s="220">
        <f t="shared" si="62"/>
        <v>543768580</v>
      </c>
      <c r="U193" s="220">
        <f t="shared" si="63"/>
        <v>543768580</v>
      </c>
      <c r="V193" s="221">
        <f t="shared" si="64"/>
        <v>0</v>
      </c>
      <c r="W193" s="222" t="str">
        <f t="shared" si="58"/>
        <v/>
      </c>
      <c r="X193" s="219">
        <f t="shared" si="73"/>
        <v>35</v>
      </c>
      <c r="Y193" s="219">
        <f t="shared" si="74"/>
        <v>35</v>
      </c>
      <c r="Z193" s="219">
        <f t="shared" si="75"/>
        <v>35</v>
      </c>
      <c r="AA193" s="219">
        <f t="shared" si="76"/>
        <v>35</v>
      </c>
      <c r="AB193" s="223">
        <f t="shared" si="71"/>
        <v>0.35</v>
      </c>
      <c r="AC193" s="224">
        <f t="shared" si="59"/>
        <v>45981</v>
      </c>
      <c r="AD193" s="225" t="str">
        <f t="shared" si="65"/>
        <v>12-2023</v>
      </c>
      <c r="AE193" s="226">
        <f>IFERROR(VLOOKUP(AD193,IPC!$E$2:$F$1745,2,0),IPC!$H$1)</f>
        <v>196.40440950939998</v>
      </c>
      <c r="AF193" s="227" t="str">
        <f t="shared" si="60"/>
        <v>11-2018</v>
      </c>
      <c r="AG193" s="228">
        <f>IFERROR(VLOOKUP(AF193,IPC!$E$2:$F$1745,2,0),IPC!$H$1)</f>
        <v>142.84204099999999</v>
      </c>
      <c r="AH193" s="227" t="str">
        <f t="shared" si="72"/>
        <v>1-1900</v>
      </c>
      <c r="AI193" s="228">
        <f>IFERROR(VLOOKUP(AH193,IPC!$E$2:$F$1745,2,0),IPC!$H$1)</f>
        <v>196.40440950939998</v>
      </c>
      <c r="AJ193" s="227">
        <f>VLOOKUP(N193,T!$AD$1:$AE$50,2,0)</f>
        <v>0</v>
      </c>
      <c r="AK193" s="227" t="str">
        <f t="shared" si="66"/>
        <v>ok</v>
      </c>
      <c r="AL193" s="229" t="s">
        <v>2191</v>
      </c>
      <c r="AM193" s="229">
        <v>1385508</v>
      </c>
    </row>
    <row r="194" spans="1:39" ht="15.75" x14ac:dyDescent="0.25">
      <c r="A194" s="207" t="s">
        <v>2385</v>
      </c>
      <c r="B194" s="208">
        <v>24590633</v>
      </c>
      <c r="C194" s="209">
        <v>1</v>
      </c>
      <c r="D194" s="209" t="s">
        <v>1583</v>
      </c>
      <c r="E194" s="210" t="s">
        <v>0</v>
      </c>
      <c r="F194" s="210" t="s">
        <v>0</v>
      </c>
      <c r="G194" s="210" t="s">
        <v>0</v>
      </c>
      <c r="H194" s="210" t="s">
        <v>0</v>
      </c>
      <c r="I194" s="211">
        <v>43433</v>
      </c>
      <c r="J194" s="212">
        <v>7</v>
      </c>
      <c r="K194" s="213" t="str">
        <f t="shared" si="54"/>
        <v>ALTA</v>
      </c>
      <c r="L194" s="214">
        <f t="shared" si="55"/>
        <v>1.9095890410958904</v>
      </c>
      <c r="M194" s="215">
        <f t="shared" si="56"/>
        <v>33811536</v>
      </c>
      <c r="N194" s="210" t="s">
        <v>1725</v>
      </c>
      <c r="O194" s="216">
        <f t="shared" si="61"/>
        <v>0.1038</v>
      </c>
      <c r="P194" s="217" t="s">
        <v>1583</v>
      </c>
      <c r="Q194" s="218">
        <v>44019</v>
      </c>
      <c r="R194" s="217">
        <v>1160000</v>
      </c>
      <c r="S194" s="219" t="str">
        <f t="shared" si="57"/>
        <v>Provisión contable</v>
      </c>
      <c r="T194" s="220">
        <f t="shared" si="62"/>
        <v>33293887</v>
      </c>
      <c r="U194" s="220">
        <f t="shared" si="63"/>
        <v>1514951</v>
      </c>
      <c r="V194" s="221">
        <f t="shared" si="64"/>
        <v>1514951</v>
      </c>
      <c r="W194" s="222" t="str">
        <f t="shared" si="58"/>
        <v>Ya tiene fallo desfavorable, clasifíquelo como Provisión contable</v>
      </c>
      <c r="X194" s="219">
        <f t="shared" si="73"/>
        <v>92</v>
      </c>
      <c r="Y194" s="219">
        <f t="shared" si="74"/>
        <v>92</v>
      </c>
      <c r="Z194" s="219">
        <f t="shared" si="75"/>
        <v>92</v>
      </c>
      <c r="AA194" s="219">
        <f t="shared" si="76"/>
        <v>92</v>
      </c>
      <c r="AB194" s="223">
        <f t="shared" si="71"/>
        <v>0.92</v>
      </c>
      <c r="AC194" s="224">
        <f t="shared" si="59"/>
        <v>45988</v>
      </c>
      <c r="AD194" s="225" t="str">
        <f t="shared" si="65"/>
        <v>12-2023</v>
      </c>
      <c r="AE194" s="226">
        <f>IFERROR(VLOOKUP(AD194,IPC!$E$2:$F$1745,2,0),IPC!$H$1)</f>
        <v>196.40440950939998</v>
      </c>
      <c r="AF194" s="227" t="str">
        <f t="shared" si="60"/>
        <v>11-2018</v>
      </c>
      <c r="AG194" s="228">
        <f>IFERROR(VLOOKUP(AF194,IPC!$E$2:$F$1745,2,0),IPC!$H$1)</f>
        <v>142.84204099999999</v>
      </c>
      <c r="AH194" s="227" t="str">
        <f t="shared" si="72"/>
        <v>7-2020</v>
      </c>
      <c r="AI194" s="228">
        <f>IFERROR(VLOOKUP(AH194,IPC!$E$2:$F$1745,2,0),IPC!$H$1)</f>
        <v>150.38712427019999</v>
      </c>
      <c r="AJ194" s="227">
        <f>VLOOKUP(N194,T!$AD$1:$AE$50,2,0)</f>
        <v>0</v>
      </c>
      <c r="AK194" s="227" t="str">
        <f t="shared" si="66"/>
        <v>ok</v>
      </c>
      <c r="AL194" s="229" t="s">
        <v>2191</v>
      </c>
      <c r="AM194" s="229">
        <v>1395072</v>
      </c>
    </row>
    <row r="195" spans="1:39" ht="15.75" hidden="1" x14ac:dyDescent="0.25">
      <c r="A195" s="207" t="s">
        <v>2386</v>
      </c>
      <c r="B195" s="208">
        <v>0</v>
      </c>
      <c r="C195" s="209">
        <v>1</v>
      </c>
      <c r="D195" s="209" t="s">
        <v>1584</v>
      </c>
      <c r="E195" s="235"/>
      <c r="F195" s="235"/>
      <c r="G195" s="235"/>
      <c r="H195" s="235"/>
      <c r="I195" s="211">
        <v>43592</v>
      </c>
      <c r="J195" s="212">
        <v>5</v>
      </c>
      <c r="K195" s="213" t="str">
        <f t="shared" si="54"/>
        <v/>
      </c>
      <c r="L195" s="214">
        <f t="shared" si="55"/>
        <v>0.34520547945205482</v>
      </c>
      <c r="M195" s="215">
        <f t="shared" si="56"/>
        <v>0</v>
      </c>
      <c r="N195" s="210" t="s">
        <v>1555</v>
      </c>
      <c r="O195" s="216">
        <f t="shared" si="61"/>
        <v>0.1038</v>
      </c>
      <c r="P195" s="217" t="s">
        <v>1583</v>
      </c>
      <c r="Q195" s="218">
        <v>43980</v>
      </c>
      <c r="R195" s="217">
        <v>0</v>
      </c>
      <c r="S195" s="219" t="str">
        <f t="shared" si="57"/>
        <v>Provisión contable</v>
      </c>
      <c r="T195" s="220">
        <f t="shared" si="62"/>
        <v>0</v>
      </c>
      <c r="U195" s="220">
        <f t="shared" si="63"/>
        <v>0</v>
      </c>
      <c r="V195" s="221">
        <f t="shared" si="64"/>
        <v>0</v>
      </c>
      <c r="W195" s="222" t="str">
        <f t="shared" si="58"/>
        <v>El proceso no genera erogación</v>
      </c>
      <c r="X195" s="219" t="e">
        <f t="shared" si="73"/>
        <v>#N/A</v>
      </c>
      <c r="Y195" s="219" t="e">
        <f t="shared" si="74"/>
        <v>#N/A</v>
      </c>
      <c r="Z195" s="219" t="e">
        <f t="shared" si="75"/>
        <v>#N/A</v>
      </c>
      <c r="AA195" s="219" t="e">
        <f t="shared" si="76"/>
        <v>#N/A</v>
      </c>
      <c r="AB195" s="223" t="e">
        <f t="shared" si="71"/>
        <v>#N/A</v>
      </c>
      <c r="AC195" s="224">
        <f t="shared" si="59"/>
        <v>45417</v>
      </c>
      <c r="AD195" s="225" t="str">
        <f t="shared" si="65"/>
        <v>12-2023</v>
      </c>
      <c r="AE195" s="226">
        <f>IFERROR(VLOOKUP(AD195,IPC!$E$2:$F$1745,2,0),IPC!$H$1)</f>
        <v>196.40440950939998</v>
      </c>
      <c r="AF195" s="227" t="str">
        <f t="shared" si="60"/>
        <v>5-2019</v>
      </c>
      <c r="AG195" s="228">
        <f>IFERROR(VLOOKUP(AF195,IPC!$E$2:$F$1745,2,0),IPC!$H$1)</f>
        <v>146.76247509039999</v>
      </c>
      <c r="AH195" s="227" t="str">
        <f t="shared" si="72"/>
        <v>5-2020</v>
      </c>
      <c r="AI195" s="228">
        <f>IFERROR(VLOOKUP(AH195,IPC!$E$2:$F$1745,2,0),IPC!$H$1)</f>
        <v>150.9458646576</v>
      </c>
      <c r="AJ195" s="227">
        <f>VLOOKUP(N195,T!$AD$1:$AE$50,2,0)</f>
        <v>1</v>
      </c>
      <c r="AK195" s="227">
        <f t="shared" si="66"/>
        <v>0</v>
      </c>
      <c r="AL195" s="229" t="s">
        <v>2191</v>
      </c>
      <c r="AM195" s="229">
        <v>2012620</v>
      </c>
    </row>
    <row r="196" spans="1:39" ht="15.75" x14ac:dyDescent="0.25">
      <c r="A196" s="207" t="s">
        <v>2387</v>
      </c>
      <c r="B196" s="208">
        <v>228000000</v>
      </c>
      <c r="C196" s="209">
        <v>1</v>
      </c>
      <c r="D196" s="209" t="s">
        <v>1583</v>
      </c>
      <c r="E196" s="210" t="s">
        <v>1</v>
      </c>
      <c r="F196" s="210" t="s">
        <v>5</v>
      </c>
      <c r="G196" s="210" t="s">
        <v>1</v>
      </c>
      <c r="H196" s="210" t="s">
        <v>1</v>
      </c>
      <c r="I196" s="211">
        <v>43489</v>
      </c>
      <c r="J196" s="212">
        <v>5</v>
      </c>
      <c r="K196" s="213" t="str">
        <f t="shared" si="54"/>
        <v>MEDIA</v>
      </c>
      <c r="L196" s="214">
        <f t="shared" si="55"/>
        <v>6.3013698630136991E-2</v>
      </c>
      <c r="M196" s="215">
        <f t="shared" si="56"/>
        <v>310705389</v>
      </c>
      <c r="N196" s="210" t="s">
        <v>1725</v>
      </c>
      <c r="O196" s="216">
        <f t="shared" si="61"/>
        <v>0.1038</v>
      </c>
      <c r="P196" s="217" t="s">
        <v>1584</v>
      </c>
      <c r="Q196" s="218"/>
      <c r="R196" s="217"/>
      <c r="S196" s="219" t="str">
        <f t="shared" si="57"/>
        <v>Cuentas de orden</v>
      </c>
      <c r="T196" s="220">
        <f t="shared" si="62"/>
        <v>310547246</v>
      </c>
      <c r="U196" s="220">
        <f t="shared" si="63"/>
        <v>310547246</v>
      </c>
      <c r="V196" s="221">
        <f t="shared" si="64"/>
        <v>0</v>
      </c>
      <c r="W196" s="222" t="str">
        <f t="shared" si="58"/>
        <v/>
      </c>
      <c r="X196" s="219">
        <f t="shared" si="73"/>
        <v>35</v>
      </c>
      <c r="Y196" s="219">
        <f t="shared" si="74"/>
        <v>8</v>
      </c>
      <c r="Z196" s="219">
        <f t="shared" si="75"/>
        <v>35</v>
      </c>
      <c r="AA196" s="219">
        <f t="shared" si="76"/>
        <v>35</v>
      </c>
      <c r="AB196" s="223">
        <f t="shared" si="71"/>
        <v>0.28249999999999997</v>
      </c>
      <c r="AC196" s="224">
        <f t="shared" si="59"/>
        <v>45314</v>
      </c>
      <c r="AD196" s="225" t="str">
        <f t="shared" si="65"/>
        <v>12-2023</v>
      </c>
      <c r="AE196" s="226">
        <f>IFERROR(VLOOKUP(AD196,IPC!$E$2:$F$1745,2,0),IPC!$H$1)</f>
        <v>196.40440950939998</v>
      </c>
      <c r="AF196" s="227" t="str">
        <f t="shared" si="60"/>
        <v>1-2019</v>
      </c>
      <c r="AG196" s="228">
        <f>IFERROR(VLOOKUP(AF196,IPC!$E$2:$F$1745,2,0),IPC!$H$1)</f>
        <v>144.12432800447587</v>
      </c>
      <c r="AH196" s="227" t="str">
        <f t="shared" si="72"/>
        <v>1-1900</v>
      </c>
      <c r="AI196" s="228">
        <f>IFERROR(VLOOKUP(AH196,IPC!$E$2:$F$1745,2,0),IPC!$H$1)</f>
        <v>196.40440950939998</v>
      </c>
      <c r="AJ196" s="227">
        <f>VLOOKUP(N196,T!$AD$1:$AE$50,2,0)</f>
        <v>0</v>
      </c>
      <c r="AK196" s="227" t="str">
        <f t="shared" si="66"/>
        <v>ok</v>
      </c>
      <c r="AL196" s="229" t="s">
        <v>2191</v>
      </c>
      <c r="AM196" s="229">
        <v>2013442</v>
      </c>
    </row>
    <row r="197" spans="1:39" ht="15.75" hidden="1" x14ac:dyDescent="0.25">
      <c r="A197" s="207" t="s">
        <v>2388</v>
      </c>
      <c r="B197" s="208">
        <v>0</v>
      </c>
      <c r="C197" s="209">
        <v>1</v>
      </c>
      <c r="D197" s="209" t="s">
        <v>1584</v>
      </c>
      <c r="E197" s="235"/>
      <c r="F197" s="235"/>
      <c r="G197" s="235"/>
      <c r="H197" s="235"/>
      <c r="I197" s="211">
        <v>43592</v>
      </c>
      <c r="J197" s="212">
        <v>5</v>
      </c>
      <c r="K197" s="213" t="str">
        <f t="shared" si="54"/>
        <v/>
      </c>
      <c r="L197" s="214">
        <f t="shared" si="55"/>
        <v>0.34520547945205482</v>
      </c>
      <c r="M197" s="215">
        <f t="shared" si="56"/>
        <v>0</v>
      </c>
      <c r="N197" s="210" t="s">
        <v>1555</v>
      </c>
      <c r="O197" s="216">
        <f t="shared" si="61"/>
        <v>0.1038</v>
      </c>
      <c r="P197" s="217" t="s">
        <v>1584</v>
      </c>
      <c r="Q197" s="218"/>
      <c r="R197" s="217"/>
      <c r="S197" s="219" t="str">
        <f t="shared" si="57"/>
        <v/>
      </c>
      <c r="T197" s="220">
        <f t="shared" si="62"/>
        <v>0</v>
      </c>
      <c r="U197" s="220">
        <f t="shared" si="63"/>
        <v>0</v>
      </c>
      <c r="V197" s="221">
        <f t="shared" si="64"/>
        <v>0</v>
      </c>
      <c r="W197" s="222" t="str">
        <f t="shared" si="58"/>
        <v>El proceso no genera erogación</v>
      </c>
      <c r="X197" s="219" t="e">
        <f t="shared" si="73"/>
        <v>#N/A</v>
      </c>
      <c r="Y197" s="219" t="e">
        <f t="shared" si="74"/>
        <v>#N/A</v>
      </c>
      <c r="Z197" s="219" t="e">
        <f t="shared" si="75"/>
        <v>#N/A</v>
      </c>
      <c r="AA197" s="219" t="e">
        <f t="shared" si="76"/>
        <v>#N/A</v>
      </c>
      <c r="AB197" s="223" t="e">
        <f t="shared" si="71"/>
        <v>#N/A</v>
      </c>
      <c r="AC197" s="224">
        <f t="shared" si="59"/>
        <v>45417</v>
      </c>
      <c r="AD197" s="225" t="str">
        <f t="shared" si="65"/>
        <v>12-2023</v>
      </c>
      <c r="AE197" s="226">
        <f>IFERROR(VLOOKUP(AD197,IPC!$E$2:$F$1745,2,0),IPC!$H$1)</f>
        <v>196.40440950939998</v>
      </c>
      <c r="AF197" s="227" t="str">
        <f t="shared" si="60"/>
        <v>5-2019</v>
      </c>
      <c r="AG197" s="228">
        <f>IFERROR(VLOOKUP(AF197,IPC!$E$2:$F$1745,2,0),IPC!$H$1)</f>
        <v>146.76247509039999</v>
      </c>
      <c r="AH197" s="227" t="str">
        <f t="shared" si="72"/>
        <v>1-1900</v>
      </c>
      <c r="AI197" s="228">
        <f>IFERROR(VLOOKUP(AH197,IPC!$E$2:$F$1745,2,0),IPC!$H$1)</f>
        <v>196.40440950939998</v>
      </c>
      <c r="AJ197" s="227">
        <f>VLOOKUP(N197,T!$AD$1:$AE$50,2,0)</f>
        <v>1</v>
      </c>
      <c r="AK197" s="227">
        <f t="shared" si="66"/>
        <v>0</v>
      </c>
      <c r="AL197" s="229" t="s">
        <v>2191</v>
      </c>
      <c r="AM197" s="229">
        <v>2014076</v>
      </c>
    </row>
    <row r="198" spans="1:39" ht="15.75" x14ac:dyDescent="0.25">
      <c r="A198" s="207" t="s">
        <v>2389</v>
      </c>
      <c r="B198" s="208">
        <v>11510350</v>
      </c>
      <c r="C198" s="209">
        <v>1</v>
      </c>
      <c r="D198" s="209" t="s">
        <v>1583</v>
      </c>
      <c r="E198" s="210" t="s">
        <v>5</v>
      </c>
      <c r="F198" s="210" t="s">
        <v>5</v>
      </c>
      <c r="G198" s="210" t="s">
        <v>5</v>
      </c>
      <c r="H198" s="210" t="s">
        <v>5</v>
      </c>
      <c r="I198" s="211">
        <v>43426</v>
      </c>
      <c r="J198" s="212">
        <v>7</v>
      </c>
      <c r="K198" s="213" t="str">
        <f t="shared" si="54"/>
        <v>REMOTA</v>
      </c>
      <c r="L198" s="214">
        <f t="shared" si="55"/>
        <v>1.8904109589041096</v>
      </c>
      <c r="M198" s="215">
        <f t="shared" si="56"/>
        <v>15826458</v>
      </c>
      <c r="N198" s="210" t="s">
        <v>1725</v>
      </c>
      <c r="O198" s="216">
        <f t="shared" si="61"/>
        <v>0.1038</v>
      </c>
      <c r="P198" s="217" t="s">
        <v>1584</v>
      </c>
      <c r="Q198" s="218"/>
      <c r="R198" s="217"/>
      <c r="S198" s="219" t="str">
        <f t="shared" si="57"/>
        <v>No se registra</v>
      </c>
      <c r="T198" s="220">
        <f t="shared" si="62"/>
        <v>15586573</v>
      </c>
      <c r="U198" s="220">
        <f t="shared" si="63"/>
        <v>15586573</v>
      </c>
      <c r="V198" s="221">
        <f t="shared" si="64"/>
        <v>0</v>
      </c>
      <c r="W198" s="222" t="str">
        <f t="shared" si="58"/>
        <v/>
      </c>
      <c r="X198" s="219">
        <f t="shared" si="73"/>
        <v>8</v>
      </c>
      <c r="Y198" s="219">
        <f t="shared" si="74"/>
        <v>8</v>
      </c>
      <c r="Z198" s="219">
        <f t="shared" si="75"/>
        <v>8</v>
      </c>
      <c r="AA198" s="219">
        <f t="shared" si="76"/>
        <v>8</v>
      </c>
      <c r="AB198" s="223">
        <f t="shared" si="71"/>
        <v>0.08</v>
      </c>
      <c r="AC198" s="224">
        <f t="shared" si="59"/>
        <v>45981</v>
      </c>
      <c r="AD198" s="225" t="str">
        <f t="shared" si="65"/>
        <v>12-2023</v>
      </c>
      <c r="AE198" s="226">
        <f>IFERROR(VLOOKUP(AD198,IPC!$E$2:$F$1745,2,0),IPC!$H$1)</f>
        <v>196.40440950939998</v>
      </c>
      <c r="AF198" s="227" t="str">
        <f t="shared" si="60"/>
        <v>11-2018</v>
      </c>
      <c r="AG198" s="228">
        <f>IFERROR(VLOOKUP(AF198,IPC!$E$2:$F$1745,2,0),IPC!$H$1)</f>
        <v>142.84204099999999</v>
      </c>
      <c r="AH198" s="227" t="str">
        <f t="shared" si="72"/>
        <v>1-1900</v>
      </c>
      <c r="AI198" s="228">
        <f>IFERROR(VLOOKUP(AH198,IPC!$E$2:$F$1745,2,0),IPC!$H$1)</f>
        <v>196.40440950939998</v>
      </c>
      <c r="AJ198" s="227">
        <f>VLOOKUP(N198,T!$AD$1:$AE$50,2,0)</f>
        <v>0</v>
      </c>
      <c r="AK198" s="227" t="str">
        <f t="shared" si="66"/>
        <v>ok</v>
      </c>
      <c r="AL198" s="229" t="s">
        <v>2191</v>
      </c>
      <c r="AM198" s="229">
        <v>2016081</v>
      </c>
    </row>
    <row r="199" spans="1:39" ht="15.75" x14ac:dyDescent="0.25">
      <c r="A199" s="207" t="s">
        <v>2390</v>
      </c>
      <c r="B199" s="208">
        <v>65103500</v>
      </c>
      <c r="C199" s="209">
        <v>1</v>
      </c>
      <c r="D199" s="209" t="s">
        <v>1583</v>
      </c>
      <c r="E199" s="210" t="s">
        <v>1</v>
      </c>
      <c r="F199" s="210" t="s">
        <v>2</v>
      </c>
      <c r="G199" s="210" t="s">
        <v>1</v>
      </c>
      <c r="H199" s="210" t="s">
        <v>2</v>
      </c>
      <c r="I199" s="211">
        <v>43322</v>
      </c>
      <c r="J199" s="212">
        <v>7</v>
      </c>
      <c r="K199" s="213" t="str">
        <f t="shared" si="54"/>
        <v>MEDIA</v>
      </c>
      <c r="L199" s="214">
        <f t="shared" si="55"/>
        <v>1.6054794520547946</v>
      </c>
      <c r="M199" s="215">
        <f t="shared" si="56"/>
        <v>89876591</v>
      </c>
      <c r="N199" s="210" t="s">
        <v>1725</v>
      </c>
      <c r="O199" s="216">
        <f t="shared" si="61"/>
        <v>0.1038</v>
      </c>
      <c r="P199" s="217" t="s">
        <v>1584</v>
      </c>
      <c r="Q199" s="218"/>
      <c r="R199" s="217"/>
      <c r="S199" s="219" t="str">
        <f t="shared" si="57"/>
        <v>Cuentas de orden</v>
      </c>
      <c r="T199" s="220">
        <f t="shared" si="62"/>
        <v>88718310</v>
      </c>
      <c r="U199" s="220">
        <f t="shared" si="63"/>
        <v>88718310</v>
      </c>
      <c r="V199" s="221">
        <f t="shared" si="64"/>
        <v>0</v>
      </c>
      <c r="W199" s="222" t="str">
        <f t="shared" si="58"/>
        <v/>
      </c>
      <c r="X199" s="219">
        <f t="shared" si="73"/>
        <v>35</v>
      </c>
      <c r="Y199" s="219">
        <f t="shared" si="74"/>
        <v>65</v>
      </c>
      <c r="Z199" s="219">
        <f t="shared" si="75"/>
        <v>35</v>
      </c>
      <c r="AA199" s="219">
        <f t="shared" si="76"/>
        <v>65</v>
      </c>
      <c r="AB199" s="223">
        <f t="shared" si="71"/>
        <v>0.5</v>
      </c>
      <c r="AC199" s="224">
        <f t="shared" si="59"/>
        <v>45877</v>
      </c>
      <c r="AD199" s="225" t="str">
        <f t="shared" si="65"/>
        <v>12-2023</v>
      </c>
      <c r="AE199" s="226">
        <f>IFERROR(VLOOKUP(AD199,IPC!$E$2:$F$1745,2,0),IPC!$H$1)</f>
        <v>196.40440950939998</v>
      </c>
      <c r="AF199" s="227" t="str">
        <f t="shared" si="60"/>
        <v>8-2018</v>
      </c>
      <c r="AG199" s="228">
        <f>IFERROR(VLOOKUP(AF199,IPC!$E$2:$F$1745,2,0),IPC!$H$1)</f>
        <v>142.268575</v>
      </c>
      <c r="AH199" s="227" t="str">
        <f t="shared" si="72"/>
        <v>1-1900</v>
      </c>
      <c r="AI199" s="228">
        <f>IFERROR(VLOOKUP(AH199,IPC!$E$2:$F$1745,2,0),IPC!$H$1)</f>
        <v>196.40440950939998</v>
      </c>
      <c r="AJ199" s="227">
        <f>VLOOKUP(N199,T!$AD$1:$AE$50,2,0)</f>
        <v>0</v>
      </c>
      <c r="AK199" s="227" t="str">
        <f t="shared" si="66"/>
        <v>ok</v>
      </c>
      <c r="AL199" s="229" t="s">
        <v>2191</v>
      </c>
      <c r="AM199" s="229">
        <v>2017604</v>
      </c>
    </row>
    <row r="200" spans="1:39" ht="15.75" x14ac:dyDescent="0.25">
      <c r="A200" s="207" t="s">
        <v>2391</v>
      </c>
      <c r="B200" s="208">
        <v>93222463</v>
      </c>
      <c r="C200" s="209">
        <v>1</v>
      </c>
      <c r="D200" s="209" t="s">
        <v>1583</v>
      </c>
      <c r="E200" s="210" t="s">
        <v>1</v>
      </c>
      <c r="F200" s="210" t="s">
        <v>1</v>
      </c>
      <c r="G200" s="210" t="s">
        <v>1</v>
      </c>
      <c r="H200" s="210" t="s">
        <v>1</v>
      </c>
      <c r="I200" s="211">
        <v>43518</v>
      </c>
      <c r="J200" s="212">
        <v>5</v>
      </c>
      <c r="K200" s="213" t="str">
        <f t="shared" si="54"/>
        <v>MEDIA</v>
      </c>
      <c r="L200" s="214">
        <f t="shared" si="55"/>
        <v>0.14246575342465753</v>
      </c>
      <c r="M200" s="215">
        <f t="shared" si="56"/>
        <v>126312295</v>
      </c>
      <c r="N200" s="210" t="s">
        <v>1725</v>
      </c>
      <c r="O200" s="216">
        <f t="shared" si="61"/>
        <v>0.1038</v>
      </c>
      <c r="P200" s="217" t="s">
        <v>1584</v>
      </c>
      <c r="Q200" s="218"/>
      <c r="R200" s="217"/>
      <c r="S200" s="219" t="str">
        <f t="shared" si="57"/>
        <v>Cuentas de orden</v>
      </c>
      <c r="T200" s="220">
        <f t="shared" si="62"/>
        <v>126166989</v>
      </c>
      <c r="U200" s="220">
        <f t="shared" si="63"/>
        <v>126166989</v>
      </c>
      <c r="V200" s="221">
        <f t="shared" si="64"/>
        <v>0</v>
      </c>
      <c r="W200" s="222" t="str">
        <f t="shared" si="58"/>
        <v/>
      </c>
      <c r="X200" s="219">
        <f t="shared" si="73"/>
        <v>35</v>
      </c>
      <c r="Y200" s="219">
        <f t="shared" si="74"/>
        <v>35</v>
      </c>
      <c r="Z200" s="219">
        <f t="shared" si="75"/>
        <v>35</v>
      </c>
      <c r="AA200" s="219">
        <f t="shared" si="76"/>
        <v>35</v>
      </c>
      <c r="AB200" s="223">
        <f t="shared" si="71"/>
        <v>0.35</v>
      </c>
      <c r="AC200" s="224">
        <f t="shared" si="59"/>
        <v>45343</v>
      </c>
      <c r="AD200" s="225" t="str">
        <f t="shared" si="65"/>
        <v>12-2023</v>
      </c>
      <c r="AE200" s="226">
        <f>IFERROR(VLOOKUP(AD200,IPC!$E$2:$F$1745,2,0),IPC!$H$1)</f>
        <v>196.40440950939998</v>
      </c>
      <c r="AF200" s="227" t="str">
        <f t="shared" si="60"/>
        <v>2-2019</v>
      </c>
      <c r="AG200" s="228">
        <f>IFERROR(VLOOKUP(AF200,IPC!$E$2:$F$1745,2,0),IPC!$H$1)</f>
        <v>144.952657668905</v>
      </c>
      <c r="AH200" s="227" t="str">
        <f t="shared" si="72"/>
        <v>1-1900</v>
      </c>
      <c r="AI200" s="228">
        <f>IFERROR(VLOOKUP(AH200,IPC!$E$2:$F$1745,2,0),IPC!$H$1)</f>
        <v>196.40440950939998</v>
      </c>
      <c r="AJ200" s="227">
        <f>VLOOKUP(N200,T!$AD$1:$AE$50,2,0)</f>
        <v>0</v>
      </c>
      <c r="AK200" s="227" t="str">
        <f t="shared" si="66"/>
        <v>ok</v>
      </c>
      <c r="AL200" s="229" t="s">
        <v>2191</v>
      </c>
      <c r="AM200" s="229">
        <v>2021700</v>
      </c>
    </row>
    <row r="201" spans="1:39" ht="15.75" hidden="1" x14ac:dyDescent="0.25">
      <c r="A201" s="207" t="s">
        <v>2392</v>
      </c>
      <c r="B201" s="208">
        <v>0</v>
      </c>
      <c r="C201" s="209">
        <v>1</v>
      </c>
      <c r="D201" s="209" t="s">
        <v>1584</v>
      </c>
      <c r="E201" s="210" t="s">
        <v>5</v>
      </c>
      <c r="F201" s="210" t="s">
        <v>5</v>
      </c>
      <c r="G201" s="210" t="s">
        <v>5</v>
      </c>
      <c r="H201" s="210" t="s">
        <v>5</v>
      </c>
      <c r="I201" s="211">
        <v>43578</v>
      </c>
      <c r="J201" s="212">
        <v>5</v>
      </c>
      <c r="K201" s="213" t="str">
        <f t="shared" si="54"/>
        <v>REMOTA</v>
      </c>
      <c r="L201" s="214">
        <f t="shared" si="55"/>
        <v>0.30684931506849317</v>
      </c>
      <c r="M201" s="215">
        <f t="shared" si="56"/>
        <v>0</v>
      </c>
      <c r="N201" s="210" t="s">
        <v>1553</v>
      </c>
      <c r="O201" s="216">
        <f t="shared" si="61"/>
        <v>0.1038</v>
      </c>
      <c r="P201" s="217" t="s">
        <v>1584</v>
      </c>
      <c r="Q201" s="218"/>
      <c r="R201" s="217"/>
      <c r="S201" s="219" t="str">
        <f t="shared" si="57"/>
        <v>No se registra</v>
      </c>
      <c r="T201" s="220">
        <f t="shared" si="62"/>
        <v>0</v>
      </c>
      <c r="U201" s="220">
        <f t="shared" si="63"/>
        <v>0</v>
      </c>
      <c r="V201" s="221">
        <f t="shared" si="64"/>
        <v>0</v>
      </c>
      <c r="W201" s="222" t="str">
        <f t="shared" si="58"/>
        <v>El proceso no genera erogación</v>
      </c>
      <c r="X201" s="219">
        <f t="shared" si="73"/>
        <v>8</v>
      </c>
      <c r="Y201" s="219">
        <f t="shared" si="74"/>
        <v>8</v>
      </c>
      <c r="Z201" s="219">
        <f t="shared" si="75"/>
        <v>8</v>
      </c>
      <c r="AA201" s="219">
        <f t="shared" si="76"/>
        <v>8</v>
      </c>
      <c r="AB201" s="223">
        <f t="shared" si="71"/>
        <v>0.08</v>
      </c>
      <c r="AC201" s="224">
        <f t="shared" si="59"/>
        <v>45403</v>
      </c>
      <c r="AD201" s="225" t="str">
        <f t="shared" si="65"/>
        <v>12-2023</v>
      </c>
      <c r="AE201" s="226">
        <f>IFERROR(VLOOKUP(AD201,IPC!$E$2:$F$1745,2,0),IPC!$H$1)</f>
        <v>196.40440950939998</v>
      </c>
      <c r="AF201" s="227" t="str">
        <f t="shared" si="60"/>
        <v>4-2019</v>
      </c>
      <c r="AG201" s="228">
        <f>IFERROR(VLOOKUP(AF201,IPC!$E$2:$F$1745,2,0),IPC!$H$1)</f>
        <v>146.30238819806758</v>
      </c>
      <c r="AH201" s="227" t="str">
        <f t="shared" si="72"/>
        <v>1-1900</v>
      </c>
      <c r="AI201" s="228">
        <f>IFERROR(VLOOKUP(AH201,IPC!$E$2:$F$1745,2,0),IPC!$H$1)</f>
        <v>196.40440950939998</v>
      </c>
      <c r="AJ201" s="227">
        <f>VLOOKUP(N201,T!$AD$1:$AE$50,2,0)</f>
        <v>1</v>
      </c>
      <c r="AK201" s="227">
        <f t="shared" si="66"/>
        <v>0</v>
      </c>
      <c r="AL201" s="229" t="s">
        <v>2191</v>
      </c>
      <c r="AM201" s="229">
        <v>2028683</v>
      </c>
    </row>
    <row r="202" spans="1:39" ht="15.75" x14ac:dyDescent="0.25">
      <c r="A202" s="207" t="s">
        <v>2393</v>
      </c>
      <c r="B202" s="208">
        <v>27603000</v>
      </c>
      <c r="C202" s="209">
        <v>1</v>
      </c>
      <c r="D202" s="209" t="s">
        <v>1583</v>
      </c>
      <c r="E202" s="210" t="s">
        <v>1</v>
      </c>
      <c r="F202" s="210" t="s">
        <v>5</v>
      </c>
      <c r="G202" s="210" t="s">
        <v>5</v>
      </c>
      <c r="H202" s="210" t="s">
        <v>5</v>
      </c>
      <c r="I202" s="211">
        <v>43648</v>
      </c>
      <c r="J202" s="212">
        <v>5</v>
      </c>
      <c r="K202" s="213" t="str">
        <f t="shared" si="54"/>
        <v>REMOTA</v>
      </c>
      <c r="L202" s="214">
        <f t="shared" si="55"/>
        <v>0.49863013698630138</v>
      </c>
      <c r="M202" s="215">
        <f t="shared" si="56"/>
        <v>36760203</v>
      </c>
      <c r="N202" s="210" t="s">
        <v>1725</v>
      </c>
      <c r="O202" s="216">
        <f t="shared" si="61"/>
        <v>0.1038</v>
      </c>
      <c r="P202" s="217" t="s">
        <v>1584</v>
      </c>
      <c r="Q202" s="218"/>
      <c r="R202" s="217"/>
      <c r="S202" s="219" t="str">
        <f t="shared" si="57"/>
        <v>No se registra</v>
      </c>
      <c r="T202" s="220">
        <f t="shared" ref="T202:T203" si="77">+M202</f>
        <v>36760203</v>
      </c>
      <c r="U202" s="220">
        <f t="shared" si="63"/>
        <v>36760203</v>
      </c>
      <c r="V202" s="221">
        <f t="shared" si="64"/>
        <v>0</v>
      </c>
      <c r="W202" s="222" t="str">
        <f t="shared" si="58"/>
        <v/>
      </c>
      <c r="X202" s="219">
        <v>0</v>
      </c>
      <c r="Y202" s="219">
        <v>0</v>
      </c>
      <c r="Z202" s="219">
        <v>0</v>
      </c>
      <c r="AA202" s="219">
        <v>0</v>
      </c>
      <c r="AB202" s="223">
        <f t="shared" si="71"/>
        <v>0</v>
      </c>
      <c r="AC202" s="224">
        <f t="shared" si="59"/>
        <v>45473</v>
      </c>
      <c r="AD202" s="225" t="str">
        <f t="shared" si="65"/>
        <v>12-2023</v>
      </c>
      <c r="AE202" s="226">
        <f>IFERROR(VLOOKUP(AD202,IPC!$E$2:$F$1745,2,0),IPC!$H$1)</f>
        <v>196.40440950939998</v>
      </c>
      <c r="AF202" s="227" t="str">
        <f t="shared" si="60"/>
        <v>7-2019</v>
      </c>
      <c r="AG202" s="228">
        <f>IFERROR(VLOOKUP(AF202,IPC!$E$2:$F$1745,2,0),IPC!$H$1)</f>
        <v>147.47880892039998</v>
      </c>
      <c r="AH202" s="227" t="str">
        <f t="shared" si="72"/>
        <v>1-1900</v>
      </c>
      <c r="AI202" s="228">
        <f>IFERROR(VLOOKUP(AH202,IPC!$E$2:$F$1745,2,0),IPC!$H$1)</f>
        <v>196.40440950939998</v>
      </c>
      <c r="AJ202" s="227">
        <f>VLOOKUP(N202,T!$AD$1:$AE$50,2,0)</f>
        <v>0</v>
      </c>
      <c r="AK202" s="227" t="str">
        <f t="shared" si="66"/>
        <v>ok</v>
      </c>
      <c r="AL202" s="229" t="s">
        <v>2191</v>
      </c>
      <c r="AM202" s="229">
        <v>2041163</v>
      </c>
    </row>
    <row r="203" spans="1:39" ht="15.75" hidden="1" x14ac:dyDescent="0.25">
      <c r="A203" s="207" t="s">
        <v>2394</v>
      </c>
      <c r="B203" s="208">
        <v>0</v>
      </c>
      <c r="C203" s="209">
        <v>1</v>
      </c>
      <c r="D203" s="209" t="s">
        <v>1584</v>
      </c>
      <c r="E203" s="210" t="s">
        <v>1</v>
      </c>
      <c r="F203" s="210" t="s">
        <v>1</v>
      </c>
      <c r="G203" s="210" t="s">
        <v>5</v>
      </c>
      <c r="H203" s="210" t="s">
        <v>5</v>
      </c>
      <c r="I203" s="211">
        <v>43592</v>
      </c>
      <c r="J203" s="212">
        <v>5</v>
      </c>
      <c r="K203" s="213" t="str">
        <f t="shared" si="54"/>
        <v>REMOTA</v>
      </c>
      <c r="L203" s="214">
        <f t="shared" si="55"/>
        <v>0.34520547945205482</v>
      </c>
      <c r="M203" s="215">
        <f t="shared" si="56"/>
        <v>0</v>
      </c>
      <c r="N203" s="210" t="s">
        <v>1725</v>
      </c>
      <c r="O203" s="216">
        <f t="shared" si="61"/>
        <v>0.1038</v>
      </c>
      <c r="P203" s="217" t="s">
        <v>1584</v>
      </c>
      <c r="Q203" s="218"/>
      <c r="R203" s="217"/>
      <c r="S203" s="219" t="str">
        <f t="shared" si="57"/>
        <v>No se registra</v>
      </c>
      <c r="T203" s="220">
        <f t="shared" si="77"/>
        <v>0</v>
      </c>
      <c r="U203" s="220">
        <f t="shared" si="63"/>
        <v>0</v>
      </c>
      <c r="V203" s="221">
        <f t="shared" si="64"/>
        <v>0</v>
      </c>
      <c r="W203" s="222" t="str">
        <f t="shared" si="58"/>
        <v>El proceso no genera erogación</v>
      </c>
      <c r="X203" s="219">
        <v>0</v>
      </c>
      <c r="Y203" s="219">
        <v>0</v>
      </c>
      <c r="Z203" s="219">
        <v>0</v>
      </c>
      <c r="AA203" s="219">
        <v>0</v>
      </c>
      <c r="AB203" s="223">
        <f t="shared" si="71"/>
        <v>0</v>
      </c>
      <c r="AC203" s="224">
        <f t="shared" si="59"/>
        <v>45417</v>
      </c>
      <c r="AD203" s="225" t="str">
        <f t="shared" si="65"/>
        <v>12-2023</v>
      </c>
      <c r="AE203" s="226">
        <f>IFERROR(VLOOKUP(AD203,IPC!$E$2:$F$1745,2,0),IPC!$H$1)</f>
        <v>196.40440950939998</v>
      </c>
      <c r="AF203" s="227" t="str">
        <f t="shared" si="60"/>
        <v>5-2019</v>
      </c>
      <c r="AG203" s="228">
        <f>IFERROR(VLOOKUP(AF203,IPC!$E$2:$F$1745,2,0),IPC!$H$1)</f>
        <v>146.76247509039999</v>
      </c>
      <c r="AH203" s="227" t="str">
        <f t="shared" si="72"/>
        <v>1-1900</v>
      </c>
      <c r="AI203" s="228">
        <f>IFERROR(VLOOKUP(AH203,IPC!$E$2:$F$1745,2,0),IPC!$H$1)</f>
        <v>196.40440950939998</v>
      </c>
      <c r="AJ203" s="227">
        <f>VLOOKUP(N203,T!$AD$1:$AE$50,2,0)</f>
        <v>0</v>
      </c>
      <c r="AK203" s="227" t="str">
        <f t="shared" si="66"/>
        <v>ok</v>
      </c>
      <c r="AL203" s="229" t="s">
        <v>2191</v>
      </c>
      <c r="AM203" s="229">
        <v>2046138</v>
      </c>
    </row>
    <row r="204" spans="1:39" ht="15.75" x14ac:dyDescent="0.25">
      <c r="A204" s="207" t="s">
        <v>2395</v>
      </c>
      <c r="B204" s="208">
        <v>77447200</v>
      </c>
      <c r="C204" s="209">
        <v>1</v>
      </c>
      <c r="D204" s="209" t="s">
        <v>1583</v>
      </c>
      <c r="E204" s="210" t="s">
        <v>5</v>
      </c>
      <c r="F204" s="210" t="s">
        <v>5</v>
      </c>
      <c r="G204" s="210" t="s">
        <v>1</v>
      </c>
      <c r="H204" s="210" t="s">
        <v>5</v>
      </c>
      <c r="I204" s="211">
        <v>43543</v>
      </c>
      <c r="J204" s="212">
        <v>7</v>
      </c>
      <c r="K204" s="213" t="str">
        <f t="shared" si="54"/>
        <v>BAJA</v>
      </c>
      <c r="L204" s="214">
        <f t="shared" si="55"/>
        <v>2.2109589041095892</v>
      </c>
      <c r="M204" s="215">
        <f t="shared" si="56"/>
        <v>104484194</v>
      </c>
      <c r="N204" s="210" t="s">
        <v>1725</v>
      </c>
      <c r="O204" s="216">
        <f t="shared" si="61"/>
        <v>0.1038</v>
      </c>
      <c r="P204" s="217" t="s">
        <v>1584</v>
      </c>
      <c r="Q204" s="218"/>
      <c r="R204" s="217"/>
      <c r="S204" s="219" t="str">
        <f t="shared" si="57"/>
        <v>Cuentas de orden</v>
      </c>
      <c r="T204" s="220">
        <f t="shared" si="62"/>
        <v>102634354</v>
      </c>
      <c r="U204" s="220">
        <f t="shared" si="63"/>
        <v>102634354</v>
      </c>
      <c r="V204" s="221">
        <f t="shared" si="64"/>
        <v>0</v>
      </c>
      <c r="W204" s="222" t="str">
        <f t="shared" si="58"/>
        <v/>
      </c>
      <c r="X204" s="219">
        <f t="shared" ref="X204:X235" si="78">VLOOKUP(E204,$D$5:$F$9,3,0)</f>
        <v>8</v>
      </c>
      <c r="Y204" s="219">
        <f t="shared" ref="Y204:Y235" si="79">VLOOKUP(F204,$D$5:$F$9,3,0)</f>
        <v>8</v>
      </c>
      <c r="Z204" s="219">
        <f t="shared" ref="Z204:Z235" si="80">VLOOKUP(G204,$D$5:$F$9,3,0)</f>
        <v>35</v>
      </c>
      <c r="AA204" s="219">
        <f t="shared" ref="AA204:AA235" si="81">VLOOKUP(H204,$D$5:$F$9,3,0)</f>
        <v>8</v>
      </c>
      <c r="AB204" s="223">
        <f t="shared" si="71"/>
        <v>0.14749999999999999</v>
      </c>
      <c r="AC204" s="224">
        <f t="shared" si="59"/>
        <v>46098</v>
      </c>
      <c r="AD204" s="225" t="str">
        <f t="shared" si="65"/>
        <v>12-2023</v>
      </c>
      <c r="AE204" s="226">
        <f>IFERROR(VLOOKUP(AD204,IPC!$E$2:$F$1745,2,0),IPC!$H$1)</f>
        <v>196.40440950939998</v>
      </c>
      <c r="AF204" s="227" t="str">
        <f t="shared" si="60"/>
        <v>3-2019</v>
      </c>
      <c r="AG204" s="228">
        <f>IFERROR(VLOOKUP(AF204,IPC!$E$2:$F$1745,2,0),IPC!$H$1)</f>
        <v>145.58155579161519</v>
      </c>
      <c r="AH204" s="227" t="str">
        <f t="shared" si="72"/>
        <v>1-1900</v>
      </c>
      <c r="AI204" s="228">
        <f>IFERROR(VLOOKUP(AH204,IPC!$E$2:$F$1745,2,0),IPC!$H$1)</f>
        <v>196.40440950939998</v>
      </c>
      <c r="AJ204" s="227">
        <f>VLOOKUP(N204,T!$AD$1:$AE$50,2,0)</f>
        <v>0</v>
      </c>
      <c r="AK204" s="227" t="str">
        <f t="shared" si="66"/>
        <v>ok</v>
      </c>
      <c r="AL204" s="229" t="s">
        <v>2191</v>
      </c>
      <c r="AM204" s="229">
        <v>2046474</v>
      </c>
    </row>
    <row r="205" spans="1:39" ht="15.75" x14ac:dyDescent="0.25">
      <c r="A205" s="207" t="s">
        <v>2396</v>
      </c>
      <c r="B205" s="208">
        <v>20000000</v>
      </c>
      <c r="C205" s="209">
        <v>1</v>
      </c>
      <c r="D205" s="209" t="s">
        <v>1583</v>
      </c>
      <c r="E205" s="210" t="s">
        <v>1</v>
      </c>
      <c r="F205" s="210" t="s">
        <v>5</v>
      </c>
      <c r="G205" s="210" t="s">
        <v>1</v>
      </c>
      <c r="H205" s="210" t="s">
        <v>2</v>
      </c>
      <c r="I205" s="211">
        <v>43614</v>
      </c>
      <c r="J205" s="212">
        <v>5</v>
      </c>
      <c r="K205" s="213" t="str">
        <f t="shared" si="54"/>
        <v>MEDIA</v>
      </c>
      <c r="L205" s="214">
        <f t="shared" si="55"/>
        <v>0.40547945205479452</v>
      </c>
      <c r="M205" s="215">
        <f t="shared" si="56"/>
        <v>26764936</v>
      </c>
      <c r="N205" s="210" t="s">
        <v>1725</v>
      </c>
      <c r="O205" s="216">
        <f t="shared" si="61"/>
        <v>0.1038</v>
      </c>
      <c r="P205" s="217" t="s">
        <v>1584</v>
      </c>
      <c r="Q205" s="218"/>
      <c r="R205" s="217"/>
      <c r="S205" s="219" t="str">
        <f t="shared" si="57"/>
        <v>Cuentas de orden</v>
      </c>
      <c r="T205" s="220">
        <f t="shared" si="62"/>
        <v>26677397</v>
      </c>
      <c r="U205" s="220">
        <f t="shared" si="63"/>
        <v>26677397</v>
      </c>
      <c r="V205" s="221">
        <f t="shared" si="64"/>
        <v>0</v>
      </c>
      <c r="W205" s="222" t="str">
        <f t="shared" si="58"/>
        <v/>
      </c>
      <c r="X205" s="219">
        <f t="shared" si="78"/>
        <v>35</v>
      </c>
      <c r="Y205" s="219">
        <f t="shared" si="79"/>
        <v>8</v>
      </c>
      <c r="Z205" s="219">
        <f t="shared" si="80"/>
        <v>35</v>
      </c>
      <c r="AA205" s="219">
        <f t="shared" si="81"/>
        <v>65</v>
      </c>
      <c r="AB205" s="223">
        <f t="shared" si="71"/>
        <v>0.35749999999999998</v>
      </c>
      <c r="AC205" s="224">
        <f t="shared" si="59"/>
        <v>45439</v>
      </c>
      <c r="AD205" s="225" t="str">
        <f t="shared" si="65"/>
        <v>12-2023</v>
      </c>
      <c r="AE205" s="226">
        <f>IFERROR(VLOOKUP(AD205,IPC!$E$2:$F$1745,2,0),IPC!$H$1)</f>
        <v>196.40440950939998</v>
      </c>
      <c r="AF205" s="227" t="str">
        <f t="shared" si="60"/>
        <v>5-2019</v>
      </c>
      <c r="AG205" s="228">
        <f>IFERROR(VLOOKUP(AF205,IPC!$E$2:$F$1745,2,0),IPC!$H$1)</f>
        <v>146.76247509039999</v>
      </c>
      <c r="AH205" s="227" t="str">
        <f t="shared" si="72"/>
        <v>1-1900</v>
      </c>
      <c r="AI205" s="228">
        <f>IFERROR(VLOOKUP(AH205,IPC!$E$2:$F$1745,2,0),IPC!$H$1)</f>
        <v>196.40440950939998</v>
      </c>
      <c r="AJ205" s="227">
        <f>VLOOKUP(N205,T!$AD$1:$AE$50,2,0)</f>
        <v>0</v>
      </c>
      <c r="AK205" s="227" t="str">
        <f t="shared" si="66"/>
        <v>ok</v>
      </c>
      <c r="AL205" s="229" t="s">
        <v>2191</v>
      </c>
      <c r="AM205" s="229">
        <v>2053293</v>
      </c>
    </row>
    <row r="206" spans="1:39" ht="15.75" x14ac:dyDescent="0.25">
      <c r="A206" s="207" t="s">
        <v>2397</v>
      </c>
      <c r="B206" s="208">
        <v>82100000</v>
      </c>
      <c r="C206" s="209">
        <v>1</v>
      </c>
      <c r="D206" s="209" t="s">
        <v>1583</v>
      </c>
      <c r="E206" s="210" t="s">
        <v>2</v>
      </c>
      <c r="F206" s="210" t="s">
        <v>1</v>
      </c>
      <c r="G206" s="210" t="s">
        <v>0</v>
      </c>
      <c r="H206" s="210" t="s">
        <v>0</v>
      </c>
      <c r="I206" s="211">
        <v>43580</v>
      </c>
      <c r="J206" s="212">
        <v>5</v>
      </c>
      <c r="K206" s="213" t="str">
        <f t="shared" ref="K206:K234" si="82">IFERROR(IF(AB206&gt;0.5,"ALTA",IF(AND(AB206&gt;0.25,AB206&lt;=0.5),"MEDIA",IF(AND(AB206&gt;=0.1,AB206&lt;=0.25),"BAJA",IF(AND(AB206&lt;0.1),"REMOTA")))),"")</f>
        <v>ALTA</v>
      </c>
      <c r="L206" s="214">
        <f t="shared" ref="L206:L269" si="83">+(AC206-$J$5)/365</f>
        <v>0.31232876712328766</v>
      </c>
      <c r="M206" s="215">
        <f t="shared" ref="M206:M269" si="84">ROUND(IFERROR(B206*C206*AE206/AG206,""),0)</f>
        <v>110215576</v>
      </c>
      <c r="N206" s="210" t="s">
        <v>1725</v>
      </c>
      <c r="O206" s="216">
        <f t="shared" si="61"/>
        <v>0.1038</v>
      </c>
      <c r="P206" s="217" t="s">
        <v>1584</v>
      </c>
      <c r="Q206" s="218"/>
      <c r="R206" s="217"/>
      <c r="S206" s="219" t="str">
        <f t="shared" ref="S206:S269" si="85">IF(A206="","",IF(P206="SI","Provisión contable",(IFERROR(IF(L206&lt;0,"Revise duración",IF(AB206&gt;50%,"Provisión contable",IF(AB206&lt;=10%,"No se registra","Cuentas de orden"))),""))))</f>
        <v>Provisión contable</v>
      </c>
      <c r="T206" s="220">
        <f t="shared" si="62"/>
        <v>109937807</v>
      </c>
      <c r="U206" s="220">
        <f t="shared" si="63"/>
        <v>109937807</v>
      </c>
      <c r="V206" s="221">
        <f t="shared" si="64"/>
        <v>109937807</v>
      </c>
      <c r="W206" s="222" t="str">
        <f t="shared" ref="W206:W269" si="86">IF(D206="NO","El proceso no genera erogación",IF(AJ206=1,"La erogación del proceso con esta acción o medio de control se deriva de una obligación previa",IF(P206="SI","Ya tiene fallo desfavorable, clasifíquelo como Provisión contable","")))</f>
        <v/>
      </c>
      <c r="X206" s="219">
        <f t="shared" si="78"/>
        <v>65</v>
      </c>
      <c r="Y206" s="219">
        <f t="shared" si="79"/>
        <v>35</v>
      </c>
      <c r="Z206" s="219">
        <f t="shared" si="80"/>
        <v>92</v>
      </c>
      <c r="AA206" s="219">
        <f t="shared" si="81"/>
        <v>92</v>
      </c>
      <c r="AB206" s="223">
        <f t="shared" si="71"/>
        <v>0.71</v>
      </c>
      <c r="AC206" s="224">
        <f t="shared" ref="AC206:AC269" si="87">+I206+365*J206</f>
        <v>45405</v>
      </c>
      <c r="AD206" s="225" t="str">
        <f t="shared" si="65"/>
        <v>12-2023</v>
      </c>
      <c r="AE206" s="226">
        <f>IFERROR(VLOOKUP(AD206,IPC!$E$2:$F$1745,2,0),IPC!$H$1)</f>
        <v>196.40440950939998</v>
      </c>
      <c r="AF206" s="227" t="str">
        <f t="shared" ref="AF206:AF269" si="88">(MONTH(I206)&amp;"-"&amp;YEAR(I206))</f>
        <v>4-2019</v>
      </c>
      <c r="AG206" s="228">
        <f>IFERROR(VLOOKUP(AF206,IPC!$E$2:$F$1745,2,0),IPC!$H$1)</f>
        <v>146.30238819806758</v>
      </c>
      <c r="AH206" s="227" t="str">
        <f t="shared" si="72"/>
        <v>1-1900</v>
      </c>
      <c r="AI206" s="228">
        <f>IFERROR(VLOOKUP(AH206,IPC!$E$2:$F$1745,2,0),IPC!$H$1)</f>
        <v>196.40440950939998</v>
      </c>
      <c r="AJ206" s="227">
        <f>VLOOKUP(N206,T!$AD$1:$AE$50,2,0)</f>
        <v>0</v>
      </c>
      <c r="AK206" s="227" t="str">
        <f t="shared" si="66"/>
        <v>ok</v>
      </c>
      <c r="AL206" s="229" t="s">
        <v>2191</v>
      </c>
      <c r="AM206" s="229">
        <v>2056842</v>
      </c>
    </row>
    <row r="207" spans="1:39" ht="15.75" x14ac:dyDescent="0.25">
      <c r="A207" s="207" t="s">
        <v>2398</v>
      </c>
      <c r="B207" s="208">
        <v>110000000</v>
      </c>
      <c r="C207" s="209">
        <v>1</v>
      </c>
      <c r="D207" s="209" t="s">
        <v>1583</v>
      </c>
      <c r="E207" s="210" t="s">
        <v>5</v>
      </c>
      <c r="F207" s="210" t="s">
        <v>5</v>
      </c>
      <c r="G207" s="210" t="s">
        <v>2</v>
      </c>
      <c r="H207" s="210" t="s">
        <v>5</v>
      </c>
      <c r="I207" s="211">
        <v>43630</v>
      </c>
      <c r="J207" s="212">
        <v>5</v>
      </c>
      <c r="K207" s="213" t="str">
        <f t="shared" si="82"/>
        <v>BAJA</v>
      </c>
      <c r="L207" s="214">
        <f t="shared" si="83"/>
        <v>0.44931506849315067</v>
      </c>
      <c r="M207" s="215">
        <f t="shared" si="84"/>
        <v>146820173</v>
      </c>
      <c r="N207" s="210" t="s">
        <v>1725</v>
      </c>
      <c r="O207" s="216">
        <f t="shared" ref="O207:O270" si="89">_xlfn.IFNA(IF(L207&lt;0," ",IF(L207&lt;3,$O$5,IF(L207&lt;7,$O$6,IF(L207&lt;30,$O$7,0)))),IF(L207&lt;3,$P$5,IF(L207&lt;7,$P$6,IF(L207&lt;30,$P$7,$P$6))))</f>
        <v>0.1038</v>
      </c>
      <c r="P207" s="217" t="s">
        <v>1584</v>
      </c>
      <c r="Q207" s="218"/>
      <c r="R207" s="217"/>
      <c r="S207" s="219" t="str">
        <f t="shared" si="85"/>
        <v>Cuentas de orden</v>
      </c>
      <c r="T207" s="220">
        <f t="shared" ref="T207:T270" si="90">ROUND(IFERROR(M207*((1+$S$12)^L207)/((1+O207)^L207),""),0)</f>
        <v>146288157</v>
      </c>
      <c r="U207" s="220">
        <f t="shared" ref="U207:U270" si="91">+ROUND(IF(D207="NO",0,(IF(AJ207=1,0,IF(P207="SI",R207*AE207/AI207,T207)))),0)</f>
        <v>146288157</v>
      </c>
      <c r="V207" s="221">
        <f t="shared" ref="V207:V270" si="92">+ROUND(IF(D207="NO",0,(IF(AJ207=1,0,IF(P207="SI",R207*AE207/AI207,IF(S207="Provisión contable",T207,0))))),0)</f>
        <v>0</v>
      </c>
      <c r="W207" s="222" t="str">
        <f t="shared" si="86"/>
        <v/>
      </c>
      <c r="X207" s="219">
        <f t="shared" si="78"/>
        <v>8</v>
      </c>
      <c r="Y207" s="219">
        <f t="shared" si="79"/>
        <v>8</v>
      </c>
      <c r="Z207" s="219">
        <f t="shared" si="80"/>
        <v>65</v>
      </c>
      <c r="AA207" s="219">
        <f t="shared" si="81"/>
        <v>8</v>
      </c>
      <c r="AB207" s="223">
        <f t="shared" si="71"/>
        <v>0.2225</v>
      </c>
      <c r="AC207" s="224">
        <f t="shared" si="87"/>
        <v>45455</v>
      </c>
      <c r="AD207" s="225" t="str">
        <f t="shared" ref="AD207:AD270" si="93">+$L$5</f>
        <v>12-2023</v>
      </c>
      <c r="AE207" s="226">
        <f>IFERROR(VLOOKUP(AD207,IPC!$E$2:$F$1745,2,0),IPC!$H$1)</f>
        <v>196.40440950939998</v>
      </c>
      <c r="AF207" s="227" t="str">
        <f t="shared" si="88"/>
        <v>6-2019</v>
      </c>
      <c r="AG207" s="228">
        <f>IFERROR(VLOOKUP(AF207,IPC!$E$2:$F$1745,2,0),IPC!$H$1)</f>
        <v>147.14929535859997</v>
      </c>
      <c r="AH207" s="227" t="str">
        <f t="shared" si="72"/>
        <v>1-1900</v>
      </c>
      <c r="AI207" s="228">
        <f>IFERROR(VLOOKUP(AH207,IPC!$E$2:$F$1745,2,0),IPC!$H$1)</f>
        <v>196.40440950939998</v>
      </c>
      <c r="AJ207" s="227">
        <f>VLOOKUP(N207,T!$AD$1:$AE$50,2,0)</f>
        <v>0</v>
      </c>
      <c r="AK207" s="227" t="str">
        <f t="shared" ref="AK207:AK270" si="94">IF(AJ207=1,0,"ok")</f>
        <v>ok</v>
      </c>
      <c r="AL207" s="229" t="s">
        <v>2191</v>
      </c>
      <c r="AM207" s="229">
        <v>2057245</v>
      </c>
    </row>
    <row r="208" spans="1:39" ht="15.75" hidden="1" x14ac:dyDescent="0.25">
      <c r="A208" s="207" t="s">
        <v>2399</v>
      </c>
      <c r="B208" s="208">
        <v>0</v>
      </c>
      <c r="C208" s="209">
        <v>1</v>
      </c>
      <c r="D208" s="209" t="s">
        <v>1583</v>
      </c>
      <c r="E208" s="235"/>
      <c r="F208" s="235"/>
      <c r="G208" s="235"/>
      <c r="H208" s="235"/>
      <c r="I208" s="211">
        <v>43641</v>
      </c>
      <c r="J208" s="212">
        <v>6</v>
      </c>
      <c r="K208" s="213" t="str">
        <f t="shared" si="82"/>
        <v/>
      </c>
      <c r="L208" s="214">
        <f t="shared" si="83"/>
        <v>1.4794520547945205</v>
      </c>
      <c r="M208" s="215">
        <f t="shared" si="84"/>
        <v>0</v>
      </c>
      <c r="N208" s="210" t="s">
        <v>1725</v>
      </c>
      <c r="O208" s="216">
        <f t="shared" si="89"/>
        <v>0.1038</v>
      </c>
      <c r="P208" s="217" t="s">
        <v>1584</v>
      </c>
      <c r="Q208" s="218"/>
      <c r="R208" s="217"/>
      <c r="S208" s="219" t="str">
        <f t="shared" si="85"/>
        <v/>
      </c>
      <c r="T208" s="220">
        <f t="shared" si="90"/>
        <v>0</v>
      </c>
      <c r="U208" s="220">
        <f t="shared" si="91"/>
        <v>0</v>
      </c>
      <c r="V208" s="221">
        <f t="shared" si="92"/>
        <v>0</v>
      </c>
      <c r="W208" s="222" t="str">
        <f t="shared" si="86"/>
        <v/>
      </c>
      <c r="X208" s="219" t="e">
        <f t="shared" si="78"/>
        <v>#N/A</v>
      </c>
      <c r="Y208" s="219" t="e">
        <f t="shared" si="79"/>
        <v>#N/A</v>
      </c>
      <c r="Z208" s="219" t="e">
        <f t="shared" si="80"/>
        <v>#N/A</v>
      </c>
      <c r="AA208" s="219" t="e">
        <f t="shared" si="81"/>
        <v>#N/A</v>
      </c>
      <c r="AB208" s="223" t="e">
        <f t="shared" si="71"/>
        <v>#N/A</v>
      </c>
      <c r="AC208" s="224">
        <f t="shared" si="87"/>
        <v>45831</v>
      </c>
      <c r="AD208" s="225" t="str">
        <f t="shared" si="93"/>
        <v>12-2023</v>
      </c>
      <c r="AE208" s="226">
        <f>IFERROR(VLOOKUP(AD208,IPC!$E$2:$F$1745,2,0),IPC!$H$1)</f>
        <v>196.40440950939998</v>
      </c>
      <c r="AF208" s="227" t="str">
        <f t="shared" si="88"/>
        <v>6-2019</v>
      </c>
      <c r="AG208" s="228">
        <f>IFERROR(VLOOKUP(AF208,IPC!$E$2:$F$1745,2,0),IPC!$H$1)</f>
        <v>147.14929535859997</v>
      </c>
      <c r="AH208" s="227" t="str">
        <f t="shared" si="72"/>
        <v>1-1900</v>
      </c>
      <c r="AI208" s="228">
        <f>IFERROR(VLOOKUP(AH208,IPC!$E$2:$F$1745,2,0),IPC!$H$1)</f>
        <v>196.40440950939998</v>
      </c>
      <c r="AJ208" s="227">
        <f>VLOOKUP(N208,T!$AD$1:$AE$50,2,0)</f>
        <v>0</v>
      </c>
      <c r="AK208" s="227" t="str">
        <f t="shared" si="94"/>
        <v>ok</v>
      </c>
      <c r="AL208" s="229" t="s">
        <v>2191</v>
      </c>
      <c r="AM208" s="229">
        <v>2057491</v>
      </c>
    </row>
    <row r="209" spans="1:39" ht="15.75" x14ac:dyDescent="0.25">
      <c r="A209" s="207" t="s">
        <v>2400</v>
      </c>
      <c r="B209" s="208">
        <v>1149958791</v>
      </c>
      <c r="C209" s="209">
        <v>1</v>
      </c>
      <c r="D209" s="209" t="s">
        <v>1583</v>
      </c>
      <c r="E209" s="210" t="s">
        <v>0</v>
      </c>
      <c r="F209" s="210" t="s">
        <v>0</v>
      </c>
      <c r="G209" s="210" t="s">
        <v>0</v>
      </c>
      <c r="H209" s="210" t="s">
        <v>0</v>
      </c>
      <c r="I209" s="211">
        <v>43516</v>
      </c>
      <c r="J209" s="212">
        <v>5</v>
      </c>
      <c r="K209" s="213" t="str">
        <f t="shared" si="82"/>
        <v>ALTA</v>
      </c>
      <c r="L209" s="214">
        <f t="shared" si="83"/>
        <v>0.13698630136986301</v>
      </c>
      <c r="M209" s="215">
        <f t="shared" si="84"/>
        <v>1558143058</v>
      </c>
      <c r="N209" s="210" t="s">
        <v>1727</v>
      </c>
      <c r="O209" s="216">
        <f t="shared" si="89"/>
        <v>0.1038</v>
      </c>
      <c r="P209" s="217" t="s">
        <v>1584</v>
      </c>
      <c r="Q209" s="218"/>
      <c r="R209" s="217"/>
      <c r="S209" s="219" t="str">
        <f t="shared" si="85"/>
        <v>Provisión contable</v>
      </c>
      <c r="T209" s="220">
        <f t="shared" si="90"/>
        <v>1556419522</v>
      </c>
      <c r="U209" s="220">
        <f t="shared" si="91"/>
        <v>1556419522</v>
      </c>
      <c r="V209" s="221">
        <f t="shared" si="92"/>
        <v>1556419522</v>
      </c>
      <c r="W209" s="222" t="str">
        <f t="shared" si="86"/>
        <v/>
      </c>
      <c r="X209" s="219">
        <f t="shared" si="78"/>
        <v>92</v>
      </c>
      <c r="Y209" s="219">
        <f t="shared" si="79"/>
        <v>92</v>
      </c>
      <c r="Z209" s="219">
        <f t="shared" si="80"/>
        <v>92</v>
      </c>
      <c r="AA209" s="219">
        <f t="shared" si="81"/>
        <v>92</v>
      </c>
      <c r="AB209" s="223">
        <f t="shared" si="71"/>
        <v>0.92</v>
      </c>
      <c r="AC209" s="224">
        <f t="shared" si="87"/>
        <v>45341</v>
      </c>
      <c r="AD209" s="225" t="str">
        <f t="shared" si="93"/>
        <v>12-2023</v>
      </c>
      <c r="AE209" s="226">
        <f>IFERROR(VLOOKUP(AD209,IPC!$E$2:$F$1745,2,0),IPC!$H$1)</f>
        <v>196.40440950939998</v>
      </c>
      <c r="AF209" s="227" t="str">
        <f t="shared" si="88"/>
        <v>2-2019</v>
      </c>
      <c r="AG209" s="228">
        <f>IFERROR(VLOOKUP(AF209,IPC!$E$2:$F$1745,2,0),IPC!$H$1)</f>
        <v>144.952657668905</v>
      </c>
      <c r="AH209" s="227" t="str">
        <f t="shared" si="72"/>
        <v>1-1900</v>
      </c>
      <c r="AI209" s="228">
        <f>IFERROR(VLOOKUP(AH209,IPC!$E$2:$F$1745,2,0),IPC!$H$1)</f>
        <v>196.40440950939998</v>
      </c>
      <c r="AJ209" s="227">
        <f>VLOOKUP(N209,T!$AD$1:$AE$50,2,0)</f>
        <v>0</v>
      </c>
      <c r="AK209" s="227" t="str">
        <f t="shared" si="94"/>
        <v>ok</v>
      </c>
      <c r="AL209" s="229" t="s">
        <v>2191</v>
      </c>
      <c r="AM209" s="229">
        <v>2063023</v>
      </c>
    </row>
    <row r="210" spans="1:39" ht="15.75" x14ac:dyDescent="0.25">
      <c r="A210" s="207" t="s">
        <v>2401</v>
      </c>
      <c r="B210" s="208">
        <v>1022160731</v>
      </c>
      <c r="C210" s="209">
        <v>1</v>
      </c>
      <c r="D210" s="209" t="s">
        <v>1584</v>
      </c>
      <c r="E210" s="210" t="s">
        <v>2</v>
      </c>
      <c r="F210" s="210" t="s">
        <v>5</v>
      </c>
      <c r="G210" s="210" t="s">
        <v>1</v>
      </c>
      <c r="H210" s="210" t="s">
        <v>5</v>
      </c>
      <c r="I210" s="211">
        <v>43439</v>
      </c>
      <c r="J210" s="212">
        <v>7</v>
      </c>
      <c r="K210" s="213" t="str">
        <f t="shared" si="82"/>
        <v>MEDIA</v>
      </c>
      <c r="L210" s="214">
        <f t="shared" si="83"/>
        <v>1.9260273972602739</v>
      </c>
      <c r="M210" s="215">
        <f t="shared" si="84"/>
        <v>1401280146</v>
      </c>
      <c r="N210" s="210" t="s">
        <v>1727</v>
      </c>
      <c r="O210" s="216">
        <f t="shared" si="89"/>
        <v>0.1038</v>
      </c>
      <c r="P210" s="217" t="s">
        <v>1584</v>
      </c>
      <c r="Q210" s="218"/>
      <c r="R210" s="217"/>
      <c r="S210" s="219" t="str">
        <f t="shared" si="85"/>
        <v>Cuentas de orden</v>
      </c>
      <c r="T210" s="220">
        <f t="shared" si="90"/>
        <v>1379643552</v>
      </c>
      <c r="U210" s="220">
        <f t="shared" si="91"/>
        <v>0</v>
      </c>
      <c r="V210" s="221">
        <f t="shared" si="92"/>
        <v>0</v>
      </c>
      <c r="W210" s="222" t="str">
        <f t="shared" si="86"/>
        <v>El proceso no genera erogación</v>
      </c>
      <c r="X210" s="219">
        <f t="shared" si="78"/>
        <v>65</v>
      </c>
      <c r="Y210" s="219">
        <f t="shared" si="79"/>
        <v>8</v>
      </c>
      <c r="Z210" s="219">
        <f t="shared" si="80"/>
        <v>35</v>
      </c>
      <c r="AA210" s="219">
        <f t="shared" si="81"/>
        <v>8</v>
      </c>
      <c r="AB210" s="223">
        <f t="shared" si="71"/>
        <v>0.28999999999999998</v>
      </c>
      <c r="AC210" s="224">
        <f t="shared" si="87"/>
        <v>45994</v>
      </c>
      <c r="AD210" s="225" t="str">
        <f t="shared" si="93"/>
        <v>12-2023</v>
      </c>
      <c r="AE210" s="226">
        <f>IFERROR(VLOOKUP(AD210,IPC!$E$2:$F$1745,2,0),IPC!$H$1)</f>
        <v>196.40440950939998</v>
      </c>
      <c r="AF210" s="227" t="str">
        <f t="shared" si="88"/>
        <v>12-2018</v>
      </c>
      <c r="AG210" s="228">
        <f>IFERROR(VLOOKUP(AF210,IPC!$E$2:$F$1745,2,0),IPC!$H$1)</f>
        <v>143.26676599999999</v>
      </c>
      <c r="AH210" s="227" t="str">
        <f t="shared" si="72"/>
        <v>1-1900</v>
      </c>
      <c r="AI210" s="228">
        <f>IFERROR(VLOOKUP(AH210,IPC!$E$2:$F$1745,2,0),IPC!$H$1)</f>
        <v>196.40440950939998</v>
      </c>
      <c r="AJ210" s="227">
        <f>VLOOKUP(N210,T!$AD$1:$AE$50,2,0)</f>
        <v>0</v>
      </c>
      <c r="AK210" s="227" t="str">
        <f t="shared" si="94"/>
        <v>ok</v>
      </c>
      <c r="AL210" s="229" t="s">
        <v>2191</v>
      </c>
      <c r="AM210" s="229">
        <v>2063202</v>
      </c>
    </row>
    <row r="211" spans="1:39" ht="15.75" x14ac:dyDescent="0.25">
      <c r="A211" s="207" t="s">
        <v>2402</v>
      </c>
      <c r="B211" s="208">
        <v>11242494</v>
      </c>
      <c r="C211" s="209">
        <v>1</v>
      </c>
      <c r="D211" s="209" t="s">
        <v>1583</v>
      </c>
      <c r="E211" s="210" t="s">
        <v>5</v>
      </c>
      <c r="F211" s="210" t="s">
        <v>5</v>
      </c>
      <c r="G211" s="210" t="s">
        <v>1</v>
      </c>
      <c r="H211" s="210" t="s">
        <v>1</v>
      </c>
      <c r="I211" s="211">
        <v>43655</v>
      </c>
      <c r="J211" s="212">
        <v>5</v>
      </c>
      <c r="K211" s="213" t="str">
        <f t="shared" si="82"/>
        <v>BAJA</v>
      </c>
      <c r="L211" s="214">
        <f t="shared" si="83"/>
        <v>0.51780821917808217</v>
      </c>
      <c r="M211" s="215">
        <f t="shared" si="84"/>
        <v>14972154</v>
      </c>
      <c r="N211" s="210" t="s">
        <v>1725</v>
      </c>
      <c r="O211" s="216">
        <f t="shared" si="89"/>
        <v>0.1038</v>
      </c>
      <c r="P211" s="217" t="s">
        <v>1584</v>
      </c>
      <c r="Q211" s="218"/>
      <c r="R211" s="217"/>
      <c r="S211" s="219" t="str">
        <f t="shared" si="85"/>
        <v>Cuentas de orden</v>
      </c>
      <c r="T211" s="220">
        <f t="shared" si="90"/>
        <v>14909648</v>
      </c>
      <c r="U211" s="220">
        <f t="shared" si="91"/>
        <v>14909648</v>
      </c>
      <c r="V211" s="221">
        <f t="shared" si="92"/>
        <v>0</v>
      </c>
      <c r="W211" s="222" t="str">
        <f t="shared" si="86"/>
        <v/>
      </c>
      <c r="X211" s="219">
        <f t="shared" si="78"/>
        <v>8</v>
      </c>
      <c r="Y211" s="219">
        <f t="shared" si="79"/>
        <v>8</v>
      </c>
      <c r="Z211" s="219">
        <f t="shared" si="80"/>
        <v>35</v>
      </c>
      <c r="AA211" s="219">
        <f t="shared" si="81"/>
        <v>35</v>
      </c>
      <c r="AB211" s="223">
        <f t="shared" si="71"/>
        <v>0.215</v>
      </c>
      <c r="AC211" s="224">
        <f t="shared" si="87"/>
        <v>45480</v>
      </c>
      <c r="AD211" s="225" t="str">
        <f t="shared" si="93"/>
        <v>12-2023</v>
      </c>
      <c r="AE211" s="226">
        <f>IFERROR(VLOOKUP(AD211,IPC!$E$2:$F$1745,2,0),IPC!$H$1)</f>
        <v>196.40440950939998</v>
      </c>
      <c r="AF211" s="227" t="str">
        <f t="shared" si="88"/>
        <v>7-2019</v>
      </c>
      <c r="AG211" s="228">
        <f>IFERROR(VLOOKUP(AF211,IPC!$E$2:$F$1745,2,0),IPC!$H$1)</f>
        <v>147.47880892039998</v>
      </c>
      <c r="AH211" s="227" t="str">
        <f t="shared" si="72"/>
        <v>1-1900</v>
      </c>
      <c r="AI211" s="228">
        <f>IFERROR(VLOOKUP(AH211,IPC!$E$2:$F$1745,2,0),IPC!$H$1)</f>
        <v>196.40440950939998</v>
      </c>
      <c r="AJ211" s="227">
        <f>VLOOKUP(N211,T!$AD$1:$AE$50,2,0)</f>
        <v>0</v>
      </c>
      <c r="AK211" s="227" t="str">
        <f t="shared" si="94"/>
        <v>ok</v>
      </c>
      <c r="AL211" s="229" t="s">
        <v>2191</v>
      </c>
      <c r="AM211" s="229">
        <v>2064602</v>
      </c>
    </row>
    <row r="212" spans="1:39" ht="15.75" x14ac:dyDescent="0.25">
      <c r="A212" s="207" t="s">
        <v>2403</v>
      </c>
      <c r="B212" s="208">
        <v>124213500</v>
      </c>
      <c r="C212" s="209">
        <v>1</v>
      </c>
      <c r="D212" s="209" t="s">
        <v>1583</v>
      </c>
      <c r="E212" s="210" t="s">
        <v>1</v>
      </c>
      <c r="F212" s="210" t="s">
        <v>1</v>
      </c>
      <c r="G212" s="210" t="s">
        <v>5</v>
      </c>
      <c r="H212" s="210" t="s">
        <v>5</v>
      </c>
      <c r="I212" s="211">
        <v>43682</v>
      </c>
      <c r="J212" s="212">
        <v>5</v>
      </c>
      <c r="K212" s="213" t="str">
        <f t="shared" si="82"/>
        <v>BAJA</v>
      </c>
      <c r="L212" s="214">
        <f t="shared" si="83"/>
        <v>0.59178082191780823</v>
      </c>
      <c r="M212" s="215">
        <f t="shared" si="84"/>
        <v>165276412</v>
      </c>
      <c r="N212" s="210" t="s">
        <v>1725</v>
      </c>
      <c r="O212" s="216">
        <f t="shared" si="89"/>
        <v>0.1038</v>
      </c>
      <c r="P212" s="217" t="s">
        <v>1584</v>
      </c>
      <c r="Q212" s="218"/>
      <c r="R212" s="217"/>
      <c r="S212" s="219" t="str">
        <f t="shared" si="85"/>
        <v>Cuentas de orden</v>
      </c>
      <c r="T212" s="220">
        <f t="shared" si="90"/>
        <v>164488078</v>
      </c>
      <c r="U212" s="220">
        <f t="shared" si="91"/>
        <v>164488078</v>
      </c>
      <c r="V212" s="221">
        <f t="shared" si="92"/>
        <v>0</v>
      </c>
      <c r="W212" s="222" t="str">
        <f t="shared" si="86"/>
        <v/>
      </c>
      <c r="X212" s="219">
        <f t="shared" si="78"/>
        <v>35</v>
      </c>
      <c r="Y212" s="219">
        <f t="shared" si="79"/>
        <v>35</v>
      </c>
      <c r="Z212" s="219">
        <f t="shared" si="80"/>
        <v>8</v>
      </c>
      <c r="AA212" s="219">
        <f t="shared" si="81"/>
        <v>8</v>
      </c>
      <c r="AB212" s="223">
        <f t="shared" si="71"/>
        <v>0.215</v>
      </c>
      <c r="AC212" s="224">
        <f t="shared" si="87"/>
        <v>45507</v>
      </c>
      <c r="AD212" s="225" t="str">
        <f t="shared" si="93"/>
        <v>12-2023</v>
      </c>
      <c r="AE212" s="226">
        <f>IFERROR(VLOOKUP(AD212,IPC!$E$2:$F$1745,2,0),IPC!$H$1)</f>
        <v>196.40440950939998</v>
      </c>
      <c r="AF212" s="227" t="str">
        <f t="shared" si="88"/>
        <v>8-2019</v>
      </c>
      <c r="AG212" s="228">
        <f>IFERROR(VLOOKUP(AF212,IPC!$E$2:$F$1745,2,0),IPC!$H$1)</f>
        <v>147.60774900979999</v>
      </c>
      <c r="AH212" s="227" t="str">
        <f t="shared" si="72"/>
        <v>1-1900</v>
      </c>
      <c r="AI212" s="228">
        <f>IFERROR(VLOOKUP(AH212,IPC!$E$2:$F$1745,2,0),IPC!$H$1)</f>
        <v>196.40440950939998</v>
      </c>
      <c r="AJ212" s="227">
        <f>VLOOKUP(N212,T!$AD$1:$AE$50,2,0)</f>
        <v>0</v>
      </c>
      <c r="AK212" s="227" t="str">
        <f t="shared" si="94"/>
        <v>ok</v>
      </c>
      <c r="AL212" s="229" t="s">
        <v>2191</v>
      </c>
      <c r="AM212" s="229">
        <v>2067872</v>
      </c>
    </row>
    <row r="213" spans="1:39" ht="15.75" x14ac:dyDescent="0.25">
      <c r="A213" s="207" t="s">
        <v>2404</v>
      </c>
      <c r="B213" s="208">
        <v>100877355</v>
      </c>
      <c r="C213" s="209">
        <v>1</v>
      </c>
      <c r="D213" s="209" t="s">
        <v>1583</v>
      </c>
      <c r="E213" s="210" t="s">
        <v>5</v>
      </c>
      <c r="F213" s="210" t="s">
        <v>5</v>
      </c>
      <c r="G213" s="210" t="s">
        <v>1</v>
      </c>
      <c r="H213" s="210" t="s">
        <v>5</v>
      </c>
      <c r="I213" s="211">
        <v>43670</v>
      </c>
      <c r="J213" s="212">
        <v>5</v>
      </c>
      <c r="K213" s="213" t="str">
        <f t="shared" si="82"/>
        <v>BAJA</v>
      </c>
      <c r="L213" s="214">
        <f t="shared" si="83"/>
        <v>0.55890410958904113</v>
      </c>
      <c r="M213" s="215">
        <f t="shared" si="84"/>
        <v>134343079</v>
      </c>
      <c r="N213" s="210" t="s">
        <v>1725</v>
      </c>
      <c r="O213" s="216">
        <f t="shared" si="89"/>
        <v>0.1038</v>
      </c>
      <c r="P213" s="217" t="s">
        <v>1584</v>
      </c>
      <c r="Q213" s="218"/>
      <c r="R213" s="217"/>
      <c r="S213" s="219" t="str">
        <f t="shared" si="85"/>
        <v>Cuentas de orden</v>
      </c>
      <c r="T213" s="220">
        <f t="shared" si="90"/>
        <v>133737810</v>
      </c>
      <c r="U213" s="220">
        <f t="shared" si="91"/>
        <v>133737810</v>
      </c>
      <c r="V213" s="221">
        <f t="shared" si="92"/>
        <v>0</v>
      </c>
      <c r="W213" s="222" t="str">
        <f t="shared" si="86"/>
        <v/>
      </c>
      <c r="X213" s="219">
        <f t="shared" si="78"/>
        <v>8</v>
      </c>
      <c r="Y213" s="219">
        <f t="shared" si="79"/>
        <v>8</v>
      </c>
      <c r="Z213" s="219">
        <f t="shared" si="80"/>
        <v>35</v>
      </c>
      <c r="AA213" s="219">
        <f t="shared" si="81"/>
        <v>8</v>
      </c>
      <c r="AB213" s="223">
        <f t="shared" si="71"/>
        <v>0.14749999999999999</v>
      </c>
      <c r="AC213" s="224">
        <f t="shared" si="87"/>
        <v>45495</v>
      </c>
      <c r="AD213" s="225" t="str">
        <f t="shared" si="93"/>
        <v>12-2023</v>
      </c>
      <c r="AE213" s="226">
        <f>IFERROR(VLOOKUP(AD213,IPC!$E$2:$F$1745,2,0),IPC!$H$1)</f>
        <v>196.40440950939998</v>
      </c>
      <c r="AF213" s="227" t="str">
        <f t="shared" si="88"/>
        <v>7-2019</v>
      </c>
      <c r="AG213" s="228">
        <f>IFERROR(VLOOKUP(AF213,IPC!$E$2:$F$1745,2,0),IPC!$H$1)</f>
        <v>147.47880892039998</v>
      </c>
      <c r="AH213" s="227" t="str">
        <f t="shared" si="72"/>
        <v>1-1900</v>
      </c>
      <c r="AI213" s="228">
        <f>IFERROR(VLOOKUP(AH213,IPC!$E$2:$F$1745,2,0),IPC!$H$1)</f>
        <v>196.40440950939998</v>
      </c>
      <c r="AJ213" s="227">
        <f>VLOOKUP(N213,T!$AD$1:$AE$50,2,0)</f>
        <v>0</v>
      </c>
      <c r="AK213" s="227" t="str">
        <f t="shared" si="94"/>
        <v>ok</v>
      </c>
      <c r="AL213" s="229" t="s">
        <v>2191</v>
      </c>
      <c r="AM213" s="229">
        <v>2068727</v>
      </c>
    </row>
    <row r="214" spans="1:39" ht="15.75" hidden="1" x14ac:dyDescent="0.25">
      <c r="A214" s="207" t="s">
        <v>2405</v>
      </c>
      <c r="B214" s="208">
        <v>0</v>
      </c>
      <c r="C214" s="209">
        <v>1</v>
      </c>
      <c r="D214" s="209" t="s">
        <v>1583</v>
      </c>
      <c r="E214" s="210" t="s">
        <v>1</v>
      </c>
      <c r="F214" s="210" t="s">
        <v>5</v>
      </c>
      <c r="G214" s="210" t="s">
        <v>5</v>
      </c>
      <c r="H214" s="210" t="s">
        <v>5</v>
      </c>
      <c r="I214" s="211">
        <v>43679</v>
      </c>
      <c r="J214" s="212">
        <v>5</v>
      </c>
      <c r="K214" s="213" t="str">
        <f t="shared" si="82"/>
        <v>BAJA</v>
      </c>
      <c r="L214" s="214">
        <f t="shared" si="83"/>
        <v>0.58356164383561648</v>
      </c>
      <c r="M214" s="215">
        <f t="shared" si="84"/>
        <v>0</v>
      </c>
      <c r="N214" s="210" t="s">
        <v>1725</v>
      </c>
      <c r="O214" s="216">
        <f t="shared" si="89"/>
        <v>0.1038</v>
      </c>
      <c r="P214" s="217" t="s">
        <v>1584</v>
      </c>
      <c r="Q214" s="218"/>
      <c r="R214" s="217"/>
      <c r="S214" s="219" t="str">
        <f t="shared" si="85"/>
        <v>Cuentas de orden</v>
      </c>
      <c r="T214" s="220">
        <f t="shared" si="90"/>
        <v>0</v>
      </c>
      <c r="U214" s="220">
        <f t="shared" si="91"/>
        <v>0</v>
      </c>
      <c r="V214" s="221">
        <f t="shared" si="92"/>
        <v>0</v>
      </c>
      <c r="W214" s="222" t="str">
        <f t="shared" si="86"/>
        <v/>
      </c>
      <c r="X214" s="219">
        <f t="shared" si="78"/>
        <v>35</v>
      </c>
      <c r="Y214" s="219">
        <f t="shared" si="79"/>
        <v>8</v>
      </c>
      <c r="Z214" s="219">
        <f t="shared" si="80"/>
        <v>8</v>
      </c>
      <c r="AA214" s="219">
        <f t="shared" si="81"/>
        <v>8</v>
      </c>
      <c r="AB214" s="223">
        <f t="shared" si="71"/>
        <v>0.14749999999999999</v>
      </c>
      <c r="AC214" s="224">
        <f t="shared" si="87"/>
        <v>45504</v>
      </c>
      <c r="AD214" s="225" t="str">
        <f t="shared" si="93"/>
        <v>12-2023</v>
      </c>
      <c r="AE214" s="226">
        <f>IFERROR(VLOOKUP(AD214,IPC!$E$2:$F$1745,2,0),IPC!$H$1)</f>
        <v>196.40440950939998</v>
      </c>
      <c r="AF214" s="227" t="str">
        <f t="shared" si="88"/>
        <v>8-2019</v>
      </c>
      <c r="AG214" s="228">
        <f>IFERROR(VLOOKUP(AF214,IPC!$E$2:$F$1745,2,0),IPC!$H$1)</f>
        <v>147.60774900979999</v>
      </c>
      <c r="AH214" s="227" t="str">
        <f t="shared" si="72"/>
        <v>1-1900</v>
      </c>
      <c r="AI214" s="228">
        <f>IFERROR(VLOOKUP(AH214,IPC!$E$2:$F$1745,2,0),IPC!$H$1)</f>
        <v>196.40440950939998</v>
      </c>
      <c r="AJ214" s="227">
        <f>VLOOKUP(N214,T!$AD$1:$AE$50,2,0)</f>
        <v>0</v>
      </c>
      <c r="AK214" s="227" t="str">
        <f t="shared" si="94"/>
        <v>ok</v>
      </c>
      <c r="AL214" s="229" t="s">
        <v>2191</v>
      </c>
      <c r="AM214" s="229">
        <v>2068753</v>
      </c>
    </row>
    <row r="215" spans="1:39" ht="15.75" x14ac:dyDescent="0.25">
      <c r="A215" s="207" t="s">
        <v>2406</v>
      </c>
      <c r="B215" s="208">
        <v>124000000</v>
      </c>
      <c r="C215" s="209">
        <v>1</v>
      </c>
      <c r="D215" s="209" t="s">
        <v>1584</v>
      </c>
      <c r="E215" s="210" t="s">
        <v>1</v>
      </c>
      <c r="F215" s="210" t="s">
        <v>1</v>
      </c>
      <c r="G215" s="210" t="s">
        <v>2</v>
      </c>
      <c r="H215" s="210" t="s">
        <v>5</v>
      </c>
      <c r="I215" s="211">
        <v>43532</v>
      </c>
      <c r="J215" s="212">
        <v>5</v>
      </c>
      <c r="K215" s="213" t="str">
        <f t="shared" si="82"/>
        <v>MEDIA</v>
      </c>
      <c r="L215" s="214">
        <f t="shared" si="83"/>
        <v>0.18082191780821918</v>
      </c>
      <c r="M215" s="215">
        <f t="shared" si="84"/>
        <v>167288683</v>
      </c>
      <c r="N215" s="210" t="s">
        <v>1725</v>
      </c>
      <c r="O215" s="216">
        <f t="shared" si="89"/>
        <v>0.1038</v>
      </c>
      <c r="P215" s="217" t="s">
        <v>1584</v>
      </c>
      <c r="Q215" s="218"/>
      <c r="R215" s="217"/>
      <c r="S215" s="219" t="str">
        <f t="shared" si="85"/>
        <v>Cuentas de orden</v>
      </c>
      <c r="T215" s="220">
        <f t="shared" si="90"/>
        <v>167044466</v>
      </c>
      <c r="U215" s="220">
        <f t="shared" si="91"/>
        <v>0</v>
      </c>
      <c r="V215" s="221">
        <f t="shared" si="92"/>
        <v>0</v>
      </c>
      <c r="W215" s="222" t="str">
        <f t="shared" si="86"/>
        <v>El proceso no genera erogación</v>
      </c>
      <c r="X215" s="219">
        <f t="shared" si="78"/>
        <v>35</v>
      </c>
      <c r="Y215" s="219">
        <f t="shared" si="79"/>
        <v>35</v>
      </c>
      <c r="Z215" s="219">
        <f t="shared" si="80"/>
        <v>65</v>
      </c>
      <c r="AA215" s="219">
        <f t="shared" si="81"/>
        <v>8</v>
      </c>
      <c r="AB215" s="223">
        <f t="shared" si="71"/>
        <v>0.35749999999999998</v>
      </c>
      <c r="AC215" s="224">
        <f t="shared" si="87"/>
        <v>45357</v>
      </c>
      <c r="AD215" s="225" t="str">
        <f t="shared" si="93"/>
        <v>12-2023</v>
      </c>
      <c r="AE215" s="226">
        <f>IFERROR(VLOOKUP(AD215,IPC!$E$2:$F$1745,2,0),IPC!$H$1)</f>
        <v>196.40440950939998</v>
      </c>
      <c r="AF215" s="227" t="str">
        <f t="shared" si="88"/>
        <v>3-2019</v>
      </c>
      <c r="AG215" s="228">
        <f>IFERROR(VLOOKUP(AF215,IPC!$E$2:$F$1745,2,0),IPC!$H$1)</f>
        <v>145.58155579161519</v>
      </c>
      <c r="AH215" s="227" t="str">
        <f t="shared" si="72"/>
        <v>1-1900</v>
      </c>
      <c r="AI215" s="228">
        <f>IFERROR(VLOOKUP(AH215,IPC!$E$2:$F$1745,2,0),IPC!$H$1)</f>
        <v>196.40440950939998</v>
      </c>
      <c r="AJ215" s="227">
        <f>VLOOKUP(N215,T!$AD$1:$AE$50,2,0)</f>
        <v>0</v>
      </c>
      <c r="AK215" s="227" t="str">
        <f t="shared" si="94"/>
        <v>ok</v>
      </c>
      <c r="AL215" s="229" t="s">
        <v>2191</v>
      </c>
      <c r="AM215" s="229">
        <v>2068914</v>
      </c>
    </row>
    <row r="216" spans="1:39" ht="15.75" x14ac:dyDescent="0.25">
      <c r="A216" s="207" t="s">
        <v>2407</v>
      </c>
      <c r="B216" s="208">
        <v>56558303</v>
      </c>
      <c r="C216" s="209">
        <v>1</v>
      </c>
      <c r="D216" s="209" t="s">
        <v>1583</v>
      </c>
      <c r="E216" s="210" t="s">
        <v>1</v>
      </c>
      <c r="F216" s="210" t="s">
        <v>5</v>
      </c>
      <c r="G216" s="210" t="s">
        <v>2</v>
      </c>
      <c r="H216" s="210" t="s">
        <v>5</v>
      </c>
      <c r="I216" s="211">
        <v>43599</v>
      </c>
      <c r="J216" s="212">
        <v>9</v>
      </c>
      <c r="K216" s="213" t="str">
        <f t="shared" si="82"/>
        <v>MEDIA</v>
      </c>
      <c r="L216" s="214">
        <f t="shared" si="83"/>
        <v>4.3643835616438356</v>
      </c>
      <c r="M216" s="215">
        <f t="shared" si="84"/>
        <v>75688967</v>
      </c>
      <c r="N216" s="210" t="s">
        <v>1725</v>
      </c>
      <c r="O216" s="216">
        <f t="shared" si="89"/>
        <v>0.1031</v>
      </c>
      <c r="P216" s="217" t="s">
        <v>1584</v>
      </c>
      <c r="Q216" s="218"/>
      <c r="R216" s="217"/>
      <c r="S216" s="219" t="str">
        <f t="shared" si="85"/>
        <v>Cuentas de orden</v>
      </c>
      <c r="T216" s="220">
        <f t="shared" si="90"/>
        <v>73269154</v>
      </c>
      <c r="U216" s="220">
        <f t="shared" si="91"/>
        <v>73269154</v>
      </c>
      <c r="V216" s="221">
        <f t="shared" si="92"/>
        <v>0</v>
      </c>
      <c r="W216" s="222" t="str">
        <f t="shared" si="86"/>
        <v/>
      </c>
      <c r="X216" s="219">
        <f t="shared" si="78"/>
        <v>35</v>
      </c>
      <c r="Y216" s="219">
        <f t="shared" si="79"/>
        <v>8</v>
      </c>
      <c r="Z216" s="219">
        <f t="shared" si="80"/>
        <v>65</v>
      </c>
      <c r="AA216" s="219">
        <f t="shared" si="81"/>
        <v>8</v>
      </c>
      <c r="AB216" s="223">
        <f t="shared" si="71"/>
        <v>0.28999999999999998</v>
      </c>
      <c r="AC216" s="224">
        <f t="shared" si="87"/>
        <v>46884</v>
      </c>
      <c r="AD216" s="225" t="str">
        <f t="shared" si="93"/>
        <v>12-2023</v>
      </c>
      <c r="AE216" s="226">
        <f>IFERROR(VLOOKUP(AD216,IPC!$E$2:$F$1745,2,0),IPC!$H$1)</f>
        <v>196.40440950939998</v>
      </c>
      <c r="AF216" s="227" t="str">
        <f t="shared" si="88"/>
        <v>5-2019</v>
      </c>
      <c r="AG216" s="228">
        <f>IFERROR(VLOOKUP(AF216,IPC!$E$2:$F$1745,2,0),IPC!$H$1)</f>
        <v>146.76247509039999</v>
      </c>
      <c r="AH216" s="227" t="str">
        <f t="shared" si="72"/>
        <v>1-1900</v>
      </c>
      <c r="AI216" s="228">
        <f>IFERROR(VLOOKUP(AH216,IPC!$E$2:$F$1745,2,0),IPC!$H$1)</f>
        <v>196.40440950939998</v>
      </c>
      <c r="AJ216" s="227">
        <f>VLOOKUP(N216,T!$AD$1:$AE$50,2,0)</f>
        <v>0</v>
      </c>
      <c r="AK216" s="227" t="str">
        <f t="shared" si="94"/>
        <v>ok</v>
      </c>
      <c r="AL216" s="229" t="s">
        <v>2191</v>
      </c>
      <c r="AM216" s="229">
        <v>2071228</v>
      </c>
    </row>
    <row r="217" spans="1:39" ht="15.75" x14ac:dyDescent="0.25">
      <c r="A217" s="207" t="s">
        <v>2408</v>
      </c>
      <c r="B217" s="208">
        <v>712682280</v>
      </c>
      <c r="C217" s="209">
        <v>1</v>
      </c>
      <c r="D217" s="209" t="s">
        <v>1583</v>
      </c>
      <c r="E217" s="210" t="s">
        <v>2</v>
      </c>
      <c r="F217" s="210" t="s">
        <v>1</v>
      </c>
      <c r="G217" s="210" t="s">
        <v>2</v>
      </c>
      <c r="H217" s="210" t="s">
        <v>5</v>
      </c>
      <c r="I217" s="211">
        <v>43593</v>
      </c>
      <c r="J217" s="212">
        <v>13</v>
      </c>
      <c r="K217" s="213" t="str">
        <f t="shared" si="82"/>
        <v>MEDIA</v>
      </c>
      <c r="L217" s="214">
        <f t="shared" si="83"/>
        <v>8.3479452054794514</v>
      </c>
      <c r="M217" s="215">
        <f t="shared" si="84"/>
        <v>953744765</v>
      </c>
      <c r="N217" s="210" t="s">
        <v>1727</v>
      </c>
      <c r="O217" s="216">
        <f t="shared" si="89"/>
        <v>0.1074</v>
      </c>
      <c r="P217" s="217" t="s">
        <v>1584</v>
      </c>
      <c r="Q217" s="218"/>
      <c r="R217" s="217"/>
      <c r="S217" s="219" t="str">
        <f t="shared" si="85"/>
        <v>Cuentas de orden</v>
      </c>
      <c r="T217" s="220">
        <f t="shared" si="90"/>
        <v>867632277</v>
      </c>
      <c r="U217" s="220">
        <f t="shared" si="91"/>
        <v>867632277</v>
      </c>
      <c r="V217" s="221">
        <f t="shared" si="92"/>
        <v>0</v>
      </c>
      <c r="W217" s="222" t="str">
        <f t="shared" si="86"/>
        <v/>
      </c>
      <c r="X217" s="219">
        <f t="shared" si="78"/>
        <v>65</v>
      </c>
      <c r="Y217" s="219">
        <f t="shared" si="79"/>
        <v>35</v>
      </c>
      <c r="Z217" s="219">
        <f t="shared" si="80"/>
        <v>65</v>
      </c>
      <c r="AA217" s="219">
        <f t="shared" si="81"/>
        <v>8</v>
      </c>
      <c r="AB217" s="223">
        <f t="shared" si="71"/>
        <v>0.4325</v>
      </c>
      <c r="AC217" s="224">
        <f t="shared" si="87"/>
        <v>48338</v>
      </c>
      <c r="AD217" s="225" t="str">
        <f t="shared" si="93"/>
        <v>12-2023</v>
      </c>
      <c r="AE217" s="226">
        <f>IFERROR(VLOOKUP(AD217,IPC!$E$2:$F$1745,2,0),IPC!$H$1)</f>
        <v>196.40440950939998</v>
      </c>
      <c r="AF217" s="227" t="str">
        <f t="shared" si="88"/>
        <v>5-2019</v>
      </c>
      <c r="AG217" s="228">
        <f>IFERROR(VLOOKUP(AF217,IPC!$E$2:$F$1745,2,0),IPC!$H$1)</f>
        <v>146.76247509039999</v>
      </c>
      <c r="AH217" s="227" t="str">
        <f t="shared" si="72"/>
        <v>1-1900</v>
      </c>
      <c r="AI217" s="228">
        <f>IFERROR(VLOOKUP(AH217,IPC!$E$2:$F$1745,2,0),IPC!$H$1)</f>
        <v>196.40440950939998</v>
      </c>
      <c r="AJ217" s="227">
        <f>VLOOKUP(N217,T!$AD$1:$AE$50,2,0)</f>
        <v>0</v>
      </c>
      <c r="AK217" s="227" t="str">
        <f t="shared" si="94"/>
        <v>ok</v>
      </c>
      <c r="AL217" s="229" t="s">
        <v>2191</v>
      </c>
      <c r="AM217" s="229">
        <v>2072224</v>
      </c>
    </row>
    <row r="218" spans="1:39" ht="15.75" x14ac:dyDescent="0.25">
      <c r="A218" s="207" t="s">
        <v>2409</v>
      </c>
      <c r="B218" s="208">
        <v>878116900</v>
      </c>
      <c r="C218" s="209">
        <v>1</v>
      </c>
      <c r="D218" s="209" t="s">
        <v>1583</v>
      </c>
      <c r="E218" s="210" t="s">
        <v>1</v>
      </c>
      <c r="F218" s="210" t="s">
        <v>1</v>
      </c>
      <c r="G218" s="210" t="s">
        <v>5</v>
      </c>
      <c r="H218" s="210" t="s">
        <v>5</v>
      </c>
      <c r="I218" s="211">
        <v>43679</v>
      </c>
      <c r="J218" s="212">
        <v>18</v>
      </c>
      <c r="K218" s="213" t="str">
        <f t="shared" si="82"/>
        <v>BAJA</v>
      </c>
      <c r="L218" s="214">
        <f t="shared" si="83"/>
        <v>13.583561643835617</v>
      </c>
      <c r="M218" s="215">
        <f t="shared" si="84"/>
        <v>1168407705</v>
      </c>
      <c r="N218" s="210" t="s">
        <v>1727</v>
      </c>
      <c r="O218" s="216">
        <f t="shared" si="89"/>
        <v>0.1074</v>
      </c>
      <c r="P218" s="217" t="s">
        <v>1584</v>
      </c>
      <c r="Q218" s="218"/>
      <c r="R218" s="217"/>
      <c r="S218" s="219" t="str">
        <f t="shared" si="85"/>
        <v>Cuentas de orden</v>
      </c>
      <c r="T218" s="220">
        <f t="shared" si="90"/>
        <v>1001666843</v>
      </c>
      <c r="U218" s="220">
        <f t="shared" si="91"/>
        <v>1001666843</v>
      </c>
      <c r="V218" s="221">
        <f t="shared" si="92"/>
        <v>0</v>
      </c>
      <c r="W218" s="222" t="str">
        <f t="shared" si="86"/>
        <v/>
      </c>
      <c r="X218" s="219">
        <f t="shared" si="78"/>
        <v>35</v>
      </c>
      <c r="Y218" s="219">
        <f t="shared" si="79"/>
        <v>35</v>
      </c>
      <c r="Z218" s="219">
        <f t="shared" si="80"/>
        <v>8</v>
      </c>
      <c r="AA218" s="219">
        <f t="shared" si="81"/>
        <v>8</v>
      </c>
      <c r="AB218" s="223">
        <f t="shared" si="71"/>
        <v>0.215</v>
      </c>
      <c r="AC218" s="224">
        <f t="shared" si="87"/>
        <v>50249</v>
      </c>
      <c r="AD218" s="225" t="str">
        <f t="shared" si="93"/>
        <v>12-2023</v>
      </c>
      <c r="AE218" s="226">
        <f>IFERROR(VLOOKUP(AD218,IPC!$E$2:$F$1745,2,0),IPC!$H$1)</f>
        <v>196.40440950939998</v>
      </c>
      <c r="AF218" s="227" t="str">
        <f t="shared" si="88"/>
        <v>8-2019</v>
      </c>
      <c r="AG218" s="228">
        <f>IFERROR(VLOOKUP(AF218,IPC!$E$2:$F$1745,2,0),IPC!$H$1)</f>
        <v>147.60774900979999</v>
      </c>
      <c r="AH218" s="227" t="str">
        <f t="shared" si="72"/>
        <v>1-1900</v>
      </c>
      <c r="AI218" s="228">
        <f>IFERROR(VLOOKUP(AH218,IPC!$E$2:$F$1745,2,0),IPC!$H$1)</f>
        <v>196.40440950939998</v>
      </c>
      <c r="AJ218" s="227">
        <f>VLOOKUP(N218,T!$AD$1:$AE$50,2,0)</f>
        <v>0</v>
      </c>
      <c r="AK218" s="227" t="str">
        <f t="shared" si="94"/>
        <v>ok</v>
      </c>
      <c r="AL218" s="229" t="s">
        <v>2191</v>
      </c>
      <c r="AM218" s="229">
        <v>2074627</v>
      </c>
    </row>
    <row r="219" spans="1:39" ht="15.75" x14ac:dyDescent="0.25">
      <c r="A219" s="207" t="s">
        <v>2410</v>
      </c>
      <c r="B219" s="208">
        <v>49180000</v>
      </c>
      <c r="C219" s="209">
        <v>1</v>
      </c>
      <c r="D219" s="209" t="s">
        <v>1583</v>
      </c>
      <c r="E219" s="210" t="s">
        <v>2</v>
      </c>
      <c r="F219" s="210" t="s">
        <v>5</v>
      </c>
      <c r="G219" s="210" t="s">
        <v>1</v>
      </c>
      <c r="H219" s="210" t="s">
        <v>1</v>
      </c>
      <c r="I219" s="211">
        <v>43704</v>
      </c>
      <c r="J219" s="212">
        <v>16</v>
      </c>
      <c r="K219" s="213" t="str">
        <f t="shared" si="82"/>
        <v>MEDIA</v>
      </c>
      <c r="L219" s="214">
        <f t="shared" si="83"/>
        <v>11.652054794520549</v>
      </c>
      <c r="M219" s="215">
        <f t="shared" si="84"/>
        <v>65438088</v>
      </c>
      <c r="N219" s="210" t="s">
        <v>1725</v>
      </c>
      <c r="O219" s="216">
        <f t="shared" si="89"/>
        <v>0.1074</v>
      </c>
      <c r="P219" s="217" t="s">
        <v>1584</v>
      </c>
      <c r="Q219" s="218"/>
      <c r="R219" s="217"/>
      <c r="S219" s="219" t="str">
        <f t="shared" si="85"/>
        <v>Cuentas de orden</v>
      </c>
      <c r="T219" s="220">
        <f t="shared" si="90"/>
        <v>57341386</v>
      </c>
      <c r="U219" s="220">
        <f t="shared" si="91"/>
        <v>57341386</v>
      </c>
      <c r="V219" s="221">
        <f t="shared" si="92"/>
        <v>0</v>
      </c>
      <c r="W219" s="222" t="str">
        <f t="shared" si="86"/>
        <v/>
      </c>
      <c r="X219" s="219">
        <f t="shared" si="78"/>
        <v>65</v>
      </c>
      <c r="Y219" s="219">
        <f t="shared" si="79"/>
        <v>8</v>
      </c>
      <c r="Z219" s="219">
        <f t="shared" si="80"/>
        <v>35</v>
      </c>
      <c r="AA219" s="219">
        <f t="shared" si="81"/>
        <v>35</v>
      </c>
      <c r="AB219" s="223">
        <f t="shared" si="71"/>
        <v>0.35749999999999998</v>
      </c>
      <c r="AC219" s="224">
        <f t="shared" si="87"/>
        <v>49544</v>
      </c>
      <c r="AD219" s="225" t="str">
        <f t="shared" si="93"/>
        <v>12-2023</v>
      </c>
      <c r="AE219" s="226">
        <f>IFERROR(VLOOKUP(AD219,IPC!$E$2:$F$1745,2,0),IPC!$H$1)</f>
        <v>196.40440950939998</v>
      </c>
      <c r="AF219" s="227" t="str">
        <f t="shared" si="88"/>
        <v>8-2019</v>
      </c>
      <c r="AG219" s="228">
        <f>IFERROR(VLOOKUP(AF219,IPC!$E$2:$F$1745,2,0),IPC!$H$1)</f>
        <v>147.60774900979999</v>
      </c>
      <c r="AH219" s="227" t="str">
        <f t="shared" si="72"/>
        <v>1-1900</v>
      </c>
      <c r="AI219" s="228">
        <f>IFERROR(VLOOKUP(AH219,IPC!$E$2:$F$1745,2,0),IPC!$H$1)</f>
        <v>196.40440950939998</v>
      </c>
      <c r="AJ219" s="227">
        <f>VLOOKUP(N219,T!$AD$1:$AE$50,2,0)</f>
        <v>0</v>
      </c>
      <c r="AK219" s="227" t="str">
        <f t="shared" si="94"/>
        <v>ok</v>
      </c>
      <c r="AL219" s="229" t="s">
        <v>2191</v>
      </c>
      <c r="AM219" s="229">
        <v>2076658</v>
      </c>
    </row>
    <row r="220" spans="1:39" ht="15.75" x14ac:dyDescent="0.25">
      <c r="A220" s="207" t="s">
        <v>2411</v>
      </c>
      <c r="B220" s="208">
        <v>46874520</v>
      </c>
      <c r="C220" s="209">
        <v>1</v>
      </c>
      <c r="D220" s="209" t="s">
        <v>1583</v>
      </c>
      <c r="E220" s="210" t="s">
        <v>1</v>
      </c>
      <c r="F220" s="210" t="s">
        <v>1</v>
      </c>
      <c r="G220" s="210" t="s">
        <v>2</v>
      </c>
      <c r="H220" s="210" t="s">
        <v>1</v>
      </c>
      <c r="I220" s="211">
        <v>43577</v>
      </c>
      <c r="J220" s="212">
        <v>11</v>
      </c>
      <c r="K220" s="213" t="str">
        <f t="shared" si="82"/>
        <v>MEDIA</v>
      </c>
      <c r="L220" s="214">
        <f t="shared" si="83"/>
        <v>6.3041095890410963</v>
      </c>
      <c r="M220" s="215">
        <f t="shared" si="84"/>
        <v>62926946</v>
      </c>
      <c r="N220" s="210" t="s">
        <v>1725</v>
      </c>
      <c r="O220" s="216">
        <f t="shared" si="89"/>
        <v>0.1031</v>
      </c>
      <c r="P220" s="217" t="s">
        <v>1583</v>
      </c>
      <c r="Q220" s="218">
        <v>43812</v>
      </c>
      <c r="R220" s="217">
        <v>0</v>
      </c>
      <c r="S220" s="219" t="str">
        <f t="shared" si="85"/>
        <v>Provisión contable</v>
      </c>
      <c r="T220" s="220">
        <f t="shared" si="90"/>
        <v>60041774</v>
      </c>
      <c r="U220" s="220">
        <f t="shared" si="91"/>
        <v>0</v>
      </c>
      <c r="V220" s="221">
        <f t="shared" si="92"/>
        <v>0</v>
      </c>
      <c r="W220" s="222" t="str">
        <f t="shared" si="86"/>
        <v>Ya tiene fallo desfavorable, clasifíquelo como Provisión contable</v>
      </c>
      <c r="X220" s="219">
        <f t="shared" si="78"/>
        <v>35</v>
      </c>
      <c r="Y220" s="219">
        <f t="shared" si="79"/>
        <v>35</v>
      </c>
      <c r="Z220" s="219">
        <f t="shared" si="80"/>
        <v>65</v>
      </c>
      <c r="AA220" s="219">
        <f t="shared" si="81"/>
        <v>35</v>
      </c>
      <c r="AB220" s="223">
        <f t="shared" si="71"/>
        <v>0.42499999999999999</v>
      </c>
      <c r="AC220" s="224">
        <f t="shared" si="87"/>
        <v>47592</v>
      </c>
      <c r="AD220" s="225" t="str">
        <f t="shared" si="93"/>
        <v>12-2023</v>
      </c>
      <c r="AE220" s="226">
        <f>IFERROR(VLOOKUP(AD220,IPC!$E$2:$F$1745,2,0),IPC!$H$1)</f>
        <v>196.40440950939998</v>
      </c>
      <c r="AF220" s="227" t="str">
        <f t="shared" si="88"/>
        <v>4-2019</v>
      </c>
      <c r="AG220" s="228">
        <f>IFERROR(VLOOKUP(AF220,IPC!$E$2:$F$1745,2,0),IPC!$H$1)</f>
        <v>146.30238819806758</v>
      </c>
      <c r="AH220" s="227" t="str">
        <f t="shared" si="72"/>
        <v>12-2019</v>
      </c>
      <c r="AI220" s="228">
        <f>IFERROR(VLOOKUP(AH220,IPC!$E$2:$F$1745,2,0),IPC!$H$1)</f>
        <v>148.710903108</v>
      </c>
      <c r="AJ220" s="227">
        <f>VLOOKUP(N220,T!$AD$1:$AE$50,2,0)</f>
        <v>0</v>
      </c>
      <c r="AK220" s="227" t="str">
        <f t="shared" si="94"/>
        <v>ok</v>
      </c>
      <c r="AL220" s="229" t="s">
        <v>2191</v>
      </c>
      <c r="AM220" s="229">
        <v>2078365</v>
      </c>
    </row>
    <row r="221" spans="1:39" ht="15.75" x14ac:dyDescent="0.25">
      <c r="A221" s="207" t="s">
        <v>2412</v>
      </c>
      <c r="B221" s="208">
        <v>124217400</v>
      </c>
      <c r="C221" s="209">
        <v>1</v>
      </c>
      <c r="D221" s="209" t="s">
        <v>1584</v>
      </c>
      <c r="E221" s="210" t="s">
        <v>2</v>
      </c>
      <c r="F221" s="210" t="s">
        <v>2</v>
      </c>
      <c r="G221" s="210" t="s">
        <v>2</v>
      </c>
      <c r="H221" s="210" t="s">
        <v>1</v>
      </c>
      <c r="I221" s="211">
        <v>43721</v>
      </c>
      <c r="J221" s="212">
        <v>15</v>
      </c>
      <c r="K221" s="213" t="str">
        <f t="shared" si="82"/>
        <v>ALTA</v>
      </c>
      <c r="L221" s="214">
        <f t="shared" si="83"/>
        <v>10.698630136986301</v>
      </c>
      <c r="M221" s="215">
        <f t="shared" si="84"/>
        <v>164913455</v>
      </c>
      <c r="N221" s="210" t="s">
        <v>1725</v>
      </c>
      <c r="O221" s="216">
        <f t="shared" si="89"/>
        <v>0.1074</v>
      </c>
      <c r="P221" s="217" t="s">
        <v>1584</v>
      </c>
      <c r="Q221" s="218"/>
      <c r="R221" s="217"/>
      <c r="S221" s="219" t="str">
        <f t="shared" si="85"/>
        <v>Provisión contable</v>
      </c>
      <c r="T221" s="220">
        <f t="shared" si="90"/>
        <v>146078847</v>
      </c>
      <c r="U221" s="220">
        <f t="shared" si="91"/>
        <v>0</v>
      </c>
      <c r="V221" s="221">
        <f t="shared" si="92"/>
        <v>0</v>
      </c>
      <c r="W221" s="222" t="str">
        <f t="shared" si="86"/>
        <v>El proceso no genera erogación</v>
      </c>
      <c r="X221" s="219">
        <f t="shared" si="78"/>
        <v>65</v>
      </c>
      <c r="Y221" s="219">
        <f t="shared" si="79"/>
        <v>65</v>
      </c>
      <c r="Z221" s="219">
        <f t="shared" si="80"/>
        <v>65</v>
      </c>
      <c r="AA221" s="219">
        <f t="shared" si="81"/>
        <v>35</v>
      </c>
      <c r="AB221" s="223">
        <f t="shared" si="71"/>
        <v>0.57499999999999996</v>
      </c>
      <c r="AC221" s="224">
        <f t="shared" si="87"/>
        <v>49196</v>
      </c>
      <c r="AD221" s="225" t="str">
        <f t="shared" si="93"/>
        <v>12-2023</v>
      </c>
      <c r="AE221" s="226">
        <f>IFERROR(VLOOKUP(AD221,IPC!$E$2:$F$1745,2,0),IPC!$H$1)</f>
        <v>196.40440950939998</v>
      </c>
      <c r="AF221" s="227" t="str">
        <f t="shared" si="88"/>
        <v>9-2019</v>
      </c>
      <c r="AG221" s="228">
        <f>IFERROR(VLOOKUP(AF221,IPC!$E$2:$F$1745,2,0),IPC!$H$1)</f>
        <v>147.9372625716</v>
      </c>
      <c r="AH221" s="227" t="str">
        <f t="shared" si="72"/>
        <v>1-1900</v>
      </c>
      <c r="AI221" s="228">
        <f>IFERROR(VLOOKUP(AH221,IPC!$E$2:$F$1745,2,0),IPC!$H$1)</f>
        <v>196.40440950939998</v>
      </c>
      <c r="AJ221" s="227">
        <f>VLOOKUP(N221,T!$AD$1:$AE$50,2,0)</f>
        <v>0</v>
      </c>
      <c r="AK221" s="227" t="str">
        <f t="shared" si="94"/>
        <v>ok</v>
      </c>
      <c r="AL221" s="229" t="s">
        <v>2191</v>
      </c>
      <c r="AM221" s="229">
        <v>2079628</v>
      </c>
    </row>
    <row r="222" spans="1:39" ht="15.75" x14ac:dyDescent="0.25">
      <c r="A222" s="207" t="s">
        <v>2413</v>
      </c>
      <c r="B222" s="208">
        <v>41405799</v>
      </c>
      <c r="C222" s="209">
        <v>1</v>
      </c>
      <c r="D222" s="209" t="s">
        <v>1583</v>
      </c>
      <c r="E222" s="210" t="s">
        <v>5</v>
      </c>
      <c r="F222" s="210" t="s">
        <v>5</v>
      </c>
      <c r="G222" s="210" t="s">
        <v>5</v>
      </c>
      <c r="H222" s="210" t="s">
        <v>5</v>
      </c>
      <c r="I222" s="211">
        <v>43720</v>
      </c>
      <c r="J222" s="212">
        <v>11</v>
      </c>
      <c r="K222" s="213" t="str">
        <f t="shared" si="82"/>
        <v>REMOTA</v>
      </c>
      <c r="L222" s="214">
        <f t="shared" si="83"/>
        <v>6.6958904109589037</v>
      </c>
      <c r="M222" s="215">
        <f t="shared" si="84"/>
        <v>54971150</v>
      </c>
      <c r="N222" s="210" t="s">
        <v>1725</v>
      </c>
      <c r="O222" s="216">
        <f t="shared" si="89"/>
        <v>0.1031</v>
      </c>
      <c r="P222" s="217" t="s">
        <v>1584</v>
      </c>
      <c r="Q222" s="218"/>
      <c r="R222" s="217"/>
      <c r="S222" s="219" t="str">
        <f t="shared" si="85"/>
        <v>No se registra</v>
      </c>
      <c r="T222" s="220">
        <f t="shared" si="90"/>
        <v>52297983</v>
      </c>
      <c r="U222" s="220">
        <f t="shared" si="91"/>
        <v>52297983</v>
      </c>
      <c r="V222" s="221">
        <f t="shared" si="92"/>
        <v>0</v>
      </c>
      <c r="W222" s="222" t="str">
        <f t="shared" si="86"/>
        <v/>
      </c>
      <c r="X222" s="219">
        <f t="shared" si="78"/>
        <v>8</v>
      </c>
      <c r="Y222" s="219">
        <f t="shared" si="79"/>
        <v>8</v>
      </c>
      <c r="Z222" s="219">
        <f t="shared" si="80"/>
        <v>8</v>
      </c>
      <c r="AA222" s="219">
        <f t="shared" si="81"/>
        <v>8</v>
      </c>
      <c r="AB222" s="223">
        <f t="shared" si="71"/>
        <v>0.08</v>
      </c>
      <c r="AC222" s="224">
        <f t="shared" si="87"/>
        <v>47735</v>
      </c>
      <c r="AD222" s="225" t="str">
        <f t="shared" si="93"/>
        <v>12-2023</v>
      </c>
      <c r="AE222" s="226">
        <f>IFERROR(VLOOKUP(AD222,IPC!$E$2:$F$1745,2,0),IPC!$H$1)</f>
        <v>196.40440950939998</v>
      </c>
      <c r="AF222" s="227" t="str">
        <f t="shared" si="88"/>
        <v>9-2019</v>
      </c>
      <c r="AG222" s="228">
        <f>IFERROR(VLOOKUP(AF222,IPC!$E$2:$F$1745,2,0),IPC!$H$1)</f>
        <v>147.9372625716</v>
      </c>
      <c r="AH222" s="227" t="str">
        <f t="shared" si="72"/>
        <v>1-1900</v>
      </c>
      <c r="AI222" s="228">
        <f>IFERROR(VLOOKUP(AH222,IPC!$E$2:$F$1745,2,0),IPC!$H$1)</f>
        <v>196.40440950939998</v>
      </c>
      <c r="AJ222" s="227">
        <f>VLOOKUP(N222,T!$AD$1:$AE$50,2,0)</f>
        <v>0</v>
      </c>
      <c r="AK222" s="227" t="str">
        <f t="shared" si="94"/>
        <v>ok</v>
      </c>
      <c r="AL222" s="229" t="s">
        <v>2191</v>
      </c>
      <c r="AM222" s="229">
        <v>2079979</v>
      </c>
    </row>
    <row r="223" spans="1:39" ht="15.75" x14ac:dyDescent="0.25">
      <c r="A223" s="207" t="s">
        <v>2414</v>
      </c>
      <c r="B223" s="208">
        <v>103418100</v>
      </c>
      <c r="C223" s="209">
        <v>1</v>
      </c>
      <c r="D223" s="209" t="s">
        <v>1583</v>
      </c>
      <c r="E223" s="210" t="s">
        <v>1</v>
      </c>
      <c r="F223" s="210" t="s">
        <v>5</v>
      </c>
      <c r="G223" s="210" t="s">
        <v>1</v>
      </c>
      <c r="H223" s="210" t="s">
        <v>5</v>
      </c>
      <c r="I223" s="211">
        <v>43403</v>
      </c>
      <c r="J223" s="212">
        <v>11</v>
      </c>
      <c r="K223" s="213" t="str">
        <f t="shared" si="82"/>
        <v>BAJA</v>
      </c>
      <c r="L223" s="214">
        <f t="shared" si="83"/>
        <v>5.8273972602739725</v>
      </c>
      <c r="M223" s="215">
        <f t="shared" si="84"/>
        <v>142364068</v>
      </c>
      <c r="N223" s="210" t="s">
        <v>1725</v>
      </c>
      <c r="O223" s="216">
        <f t="shared" si="89"/>
        <v>0.1031</v>
      </c>
      <c r="P223" s="217" t="s">
        <v>1584</v>
      </c>
      <c r="Q223" s="218"/>
      <c r="R223" s="217"/>
      <c r="S223" s="219" t="str">
        <f t="shared" si="85"/>
        <v>Cuentas de orden</v>
      </c>
      <c r="T223" s="220">
        <f t="shared" si="90"/>
        <v>136319696</v>
      </c>
      <c r="U223" s="220">
        <f t="shared" si="91"/>
        <v>136319696</v>
      </c>
      <c r="V223" s="221">
        <f t="shared" si="92"/>
        <v>0</v>
      </c>
      <c r="W223" s="222" t="str">
        <f t="shared" si="86"/>
        <v/>
      </c>
      <c r="X223" s="219">
        <f t="shared" si="78"/>
        <v>35</v>
      </c>
      <c r="Y223" s="219">
        <f t="shared" si="79"/>
        <v>8</v>
      </c>
      <c r="Z223" s="219">
        <f t="shared" si="80"/>
        <v>35</v>
      </c>
      <c r="AA223" s="219">
        <f t="shared" si="81"/>
        <v>8</v>
      </c>
      <c r="AB223" s="223">
        <f t="shared" ref="AB223:AB286" si="95">+SUMPRODUCT(X223:AA223,$X$12:$AA$12)/100</f>
        <v>0.215</v>
      </c>
      <c r="AC223" s="224">
        <f t="shared" si="87"/>
        <v>47418</v>
      </c>
      <c r="AD223" s="225" t="str">
        <f t="shared" si="93"/>
        <v>12-2023</v>
      </c>
      <c r="AE223" s="226">
        <f>IFERROR(VLOOKUP(AD223,IPC!$E$2:$F$1745,2,0),IPC!$H$1)</f>
        <v>196.40440950939998</v>
      </c>
      <c r="AF223" s="227" t="str">
        <f t="shared" si="88"/>
        <v>10-2018</v>
      </c>
      <c r="AG223" s="228">
        <f>IFERROR(VLOOKUP(AF223,IPC!$E$2:$F$1745,2,0),IPC!$H$1)</f>
        <v>142.67484200000001</v>
      </c>
      <c r="AH223" s="227" t="str">
        <f t="shared" si="72"/>
        <v>1-1900</v>
      </c>
      <c r="AI223" s="228">
        <f>IFERROR(VLOOKUP(AH223,IPC!$E$2:$F$1745,2,0),IPC!$H$1)</f>
        <v>196.40440950939998</v>
      </c>
      <c r="AJ223" s="227">
        <f>VLOOKUP(N223,T!$AD$1:$AE$50,2,0)</f>
        <v>0</v>
      </c>
      <c r="AK223" s="227" t="str">
        <f t="shared" si="94"/>
        <v>ok</v>
      </c>
      <c r="AL223" s="229" t="s">
        <v>2191</v>
      </c>
      <c r="AM223" s="229">
        <v>2081604</v>
      </c>
    </row>
    <row r="224" spans="1:39" ht="15.75" x14ac:dyDescent="0.25">
      <c r="A224" s="207" t="s">
        <v>2415</v>
      </c>
      <c r="B224" s="208">
        <v>82811600</v>
      </c>
      <c r="C224" s="209">
        <v>1</v>
      </c>
      <c r="D224" s="209" t="s">
        <v>1583</v>
      </c>
      <c r="E224" s="210" t="s">
        <v>1</v>
      </c>
      <c r="F224" s="210" t="s">
        <v>5</v>
      </c>
      <c r="G224" s="210" t="s">
        <v>5</v>
      </c>
      <c r="H224" s="210" t="s">
        <v>5</v>
      </c>
      <c r="I224" s="211">
        <v>43734</v>
      </c>
      <c r="J224" s="212">
        <v>10</v>
      </c>
      <c r="K224" s="213" t="str">
        <f t="shared" si="82"/>
        <v>BAJA</v>
      </c>
      <c r="L224" s="214">
        <f t="shared" si="83"/>
        <v>5.7342465753424658</v>
      </c>
      <c r="M224" s="215">
        <f t="shared" si="84"/>
        <v>109942303</v>
      </c>
      <c r="N224" s="210" t="s">
        <v>1725</v>
      </c>
      <c r="O224" s="216">
        <f t="shared" si="89"/>
        <v>0.1031</v>
      </c>
      <c r="P224" s="217" t="s">
        <v>1584</v>
      </c>
      <c r="Q224" s="218"/>
      <c r="R224" s="217"/>
      <c r="S224" s="219" t="str">
        <f t="shared" si="85"/>
        <v>Cuentas de orden</v>
      </c>
      <c r="T224" s="220">
        <f t="shared" si="90"/>
        <v>105347501</v>
      </c>
      <c r="U224" s="220">
        <f t="shared" si="91"/>
        <v>105347501</v>
      </c>
      <c r="V224" s="221">
        <f t="shared" si="92"/>
        <v>0</v>
      </c>
      <c r="W224" s="222" t="str">
        <f t="shared" si="86"/>
        <v/>
      </c>
      <c r="X224" s="219">
        <f t="shared" si="78"/>
        <v>35</v>
      </c>
      <c r="Y224" s="219">
        <f t="shared" si="79"/>
        <v>8</v>
      </c>
      <c r="Z224" s="219">
        <f t="shared" si="80"/>
        <v>8</v>
      </c>
      <c r="AA224" s="219">
        <f t="shared" si="81"/>
        <v>8</v>
      </c>
      <c r="AB224" s="223">
        <f t="shared" si="95"/>
        <v>0.14749999999999999</v>
      </c>
      <c r="AC224" s="224">
        <f t="shared" si="87"/>
        <v>47384</v>
      </c>
      <c r="AD224" s="225" t="str">
        <f t="shared" si="93"/>
        <v>12-2023</v>
      </c>
      <c r="AE224" s="226">
        <f>IFERROR(VLOOKUP(AD224,IPC!$E$2:$F$1745,2,0),IPC!$H$1)</f>
        <v>196.40440950939998</v>
      </c>
      <c r="AF224" s="227" t="str">
        <f t="shared" si="88"/>
        <v>9-2019</v>
      </c>
      <c r="AG224" s="228">
        <f>IFERROR(VLOOKUP(AF224,IPC!$E$2:$F$1745,2,0),IPC!$H$1)</f>
        <v>147.9372625716</v>
      </c>
      <c r="AH224" s="227" t="str">
        <f t="shared" si="72"/>
        <v>1-1900</v>
      </c>
      <c r="AI224" s="228">
        <f>IFERROR(VLOOKUP(AH224,IPC!$E$2:$F$1745,2,0),IPC!$H$1)</f>
        <v>196.40440950939998</v>
      </c>
      <c r="AJ224" s="227">
        <f>VLOOKUP(N224,T!$AD$1:$AE$50,2,0)</f>
        <v>0</v>
      </c>
      <c r="AK224" s="227" t="str">
        <f t="shared" si="94"/>
        <v>ok</v>
      </c>
      <c r="AL224" s="229" t="s">
        <v>2191</v>
      </c>
      <c r="AM224" s="229">
        <v>2082972</v>
      </c>
    </row>
    <row r="225" spans="1:39" ht="15.75" x14ac:dyDescent="0.25">
      <c r="A225" s="207" t="s">
        <v>2416</v>
      </c>
      <c r="B225" s="208">
        <v>52447347</v>
      </c>
      <c r="C225" s="209">
        <v>1</v>
      </c>
      <c r="D225" s="209" t="s">
        <v>1583</v>
      </c>
      <c r="E225" s="210" t="s">
        <v>2</v>
      </c>
      <c r="F225" s="210" t="s">
        <v>1</v>
      </c>
      <c r="G225" s="210" t="s">
        <v>2</v>
      </c>
      <c r="H225" s="210" t="s">
        <v>2</v>
      </c>
      <c r="I225" s="211">
        <v>43748</v>
      </c>
      <c r="J225" s="212">
        <v>17</v>
      </c>
      <c r="K225" s="213" t="str">
        <f t="shared" si="82"/>
        <v>ALTA</v>
      </c>
      <c r="L225" s="214">
        <f t="shared" si="83"/>
        <v>12.772602739726027</v>
      </c>
      <c r="M225" s="215">
        <f t="shared" si="84"/>
        <v>69515680</v>
      </c>
      <c r="N225" s="210" t="s">
        <v>1725</v>
      </c>
      <c r="O225" s="216">
        <f t="shared" si="89"/>
        <v>0.1074</v>
      </c>
      <c r="P225" s="217" t="s">
        <v>1584</v>
      </c>
      <c r="Q225" s="218"/>
      <c r="R225" s="217"/>
      <c r="S225" s="219" t="str">
        <f t="shared" si="85"/>
        <v>Provisión contable</v>
      </c>
      <c r="T225" s="220">
        <f t="shared" si="90"/>
        <v>60145615</v>
      </c>
      <c r="U225" s="220">
        <f t="shared" si="91"/>
        <v>60145615</v>
      </c>
      <c r="V225" s="221">
        <f t="shared" si="92"/>
        <v>60145615</v>
      </c>
      <c r="W225" s="222" t="str">
        <f t="shared" si="86"/>
        <v/>
      </c>
      <c r="X225" s="219">
        <f t="shared" si="78"/>
        <v>65</v>
      </c>
      <c r="Y225" s="219">
        <f t="shared" si="79"/>
        <v>35</v>
      </c>
      <c r="Z225" s="219">
        <f t="shared" si="80"/>
        <v>65</v>
      </c>
      <c r="AA225" s="219">
        <f t="shared" si="81"/>
        <v>65</v>
      </c>
      <c r="AB225" s="223">
        <f t="shared" si="95"/>
        <v>0.57499999999999996</v>
      </c>
      <c r="AC225" s="224">
        <f t="shared" si="87"/>
        <v>49953</v>
      </c>
      <c r="AD225" s="225" t="str">
        <f t="shared" si="93"/>
        <v>12-2023</v>
      </c>
      <c r="AE225" s="226">
        <f>IFERROR(VLOOKUP(AD225,IPC!$E$2:$F$1745,2,0),IPC!$H$1)</f>
        <v>196.40440950939998</v>
      </c>
      <c r="AF225" s="227" t="str">
        <f t="shared" si="88"/>
        <v>10-2019</v>
      </c>
      <c r="AG225" s="228">
        <f>IFERROR(VLOOKUP(AF225,IPC!$E$2:$F$1745,2,0),IPC!$H$1)</f>
        <v>148.1808160738</v>
      </c>
      <c r="AH225" s="227" t="str">
        <f t="shared" ref="AH225:AH288" si="96">(MONTH(Q225)&amp;"-"&amp;YEAR(Q225))</f>
        <v>1-1900</v>
      </c>
      <c r="AI225" s="228">
        <f>IFERROR(VLOOKUP(AH225,IPC!$E$2:$F$1745,2,0),IPC!$H$1)</f>
        <v>196.40440950939998</v>
      </c>
      <c r="AJ225" s="227">
        <f>VLOOKUP(N225,T!$AD$1:$AE$50,2,0)</f>
        <v>0</v>
      </c>
      <c r="AK225" s="227" t="str">
        <f t="shared" si="94"/>
        <v>ok</v>
      </c>
      <c r="AL225" s="229" t="s">
        <v>2191</v>
      </c>
      <c r="AM225" s="229">
        <v>2083970</v>
      </c>
    </row>
    <row r="226" spans="1:39" ht="15.75" x14ac:dyDescent="0.25">
      <c r="A226" s="207" t="s">
        <v>2417</v>
      </c>
      <c r="B226" s="208">
        <v>41305800</v>
      </c>
      <c r="C226" s="209">
        <v>1</v>
      </c>
      <c r="D226" s="209" t="s">
        <v>1583</v>
      </c>
      <c r="E226" s="210" t="s">
        <v>5</v>
      </c>
      <c r="F226" s="210" t="s">
        <v>5</v>
      </c>
      <c r="G226" s="210" t="s">
        <v>5</v>
      </c>
      <c r="H226" s="210" t="s">
        <v>5</v>
      </c>
      <c r="I226" s="211">
        <v>43692</v>
      </c>
      <c r="J226" s="212">
        <v>10</v>
      </c>
      <c r="K226" s="213" t="str">
        <f t="shared" si="82"/>
        <v>REMOTA</v>
      </c>
      <c r="L226" s="214">
        <f t="shared" si="83"/>
        <v>5.6191780821917812</v>
      </c>
      <c r="M226" s="215">
        <f t="shared" si="84"/>
        <v>54960809</v>
      </c>
      <c r="N226" s="210" t="s">
        <v>1725</v>
      </c>
      <c r="O226" s="216">
        <f t="shared" si="89"/>
        <v>0.1031</v>
      </c>
      <c r="P226" s="217" t="s">
        <v>1584</v>
      </c>
      <c r="Q226" s="218"/>
      <c r="R226" s="217"/>
      <c r="S226" s="219" t="str">
        <f t="shared" si="85"/>
        <v>No se registra</v>
      </c>
      <c r="T226" s="220">
        <f t="shared" si="90"/>
        <v>52708976</v>
      </c>
      <c r="U226" s="220">
        <f t="shared" si="91"/>
        <v>52708976</v>
      </c>
      <c r="V226" s="221">
        <f t="shared" si="92"/>
        <v>0</v>
      </c>
      <c r="W226" s="222" t="str">
        <f t="shared" si="86"/>
        <v/>
      </c>
      <c r="X226" s="219">
        <f t="shared" si="78"/>
        <v>8</v>
      </c>
      <c r="Y226" s="219">
        <f t="shared" si="79"/>
        <v>8</v>
      </c>
      <c r="Z226" s="219">
        <f t="shared" si="80"/>
        <v>8</v>
      </c>
      <c r="AA226" s="219">
        <f t="shared" si="81"/>
        <v>8</v>
      </c>
      <c r="AB226" s="223">
        <f t="shared" si="95"/>
        <v>0.08</v>
      </c>
      <c r="AC226" s="224">
        <f t="shared" si="87"/>
        <v>47342</v>
      </c>
      <c r="AD226" s="225" t="str">
        <f t="shared" si="93"/>
        <v>12-2023</v>
      </c>
      <c r="AE226" s="226">
        <f>IFERROR(VLOOKUP(AD226,IPC!$E$2:$F$1745,2,0),IPC!$H$1)</f>
        <v>196.40440950939998</v>
      </c>
      <c r="AF226" s="227" t="str">
        <f t="shared" si="88"/>
        <v>8-2019</v>
      </c>
      <c r="AG226" s="228">
        <f>IFERROR(VLOOKUP(AF226,IPC!$E$2:$F$1745,2,0),IPC!$H$1)</f>
        <v>147.60774900979999</v>
      </c>
      <c r="AH226" s="227" t="str">
        <f t="shared" si="96"/>
        <v>1-1900</v>
      </c>
      <c r="AI226" s="228">
        <f>IFERROR(VLOOKUP(AH226,IPC!$E$2:$F$1745,2,0),IPC!$H$1)</f>
        <v>196.40440950939998</v>
      </c>
      <c r="AJ226" s="227">
        <f>VLOOKUP(N226,T!$AD$1:$AE$50,2,0)</f>
        <v>0</v>
      </c>
      <c r="AK226" s="227" t="str">
        <f t="shared" si="94"/>
        <v>ok</v>
      </c>
      <c r="AL226" s="229" t="s">
        <v>2191</v>
      </c>
      <c r="AM226" s="229">
        <v>2085674</v>
      </c>
    </row>
    <row r="227" spans="1:39" ht="15.75" x14ac:dyDescent="0.25">
      <c r="A227" s="207" t="s">
        <v>2418</v>
      </c>
      <c r="B227" s="208">
        <v>8606698</v>
      </c>
      <c r="C227" s="209">
        <v>1</v>
      </c>
      <c r="D227" s="209" t="s">
        <v>1583</v>
      </c>
      <c r="E227" s="210" t="s">
        <v>5</v>
      </c>
      <c r="F227" s="210" t="s">
        <v>5</v>
      </c>
      <c r="G227" s="210" t="s">
        <v>2</v>
      </c>
      <c r="H227" s="210" t="s">
        <v>5</v>
      </c>
      <c r="I227" s="211">
        <v>43670</v>
      </c>
      <c r="J227" s="212">
        <v>10</v>
      </c>
      <c r="K227" s="213" t="str">
        <f t="shared" si="82"/>
        <v>BAJA</v>
      </c>
      <c r="L227" s="214">
        <f t="shared" si="83"/>
        <v>5.558904109589041</v>
      </c>
      <c r="M227" s="215">
        <f t="shared" si="84"/>
        <v>11461941</v>
      </c>
      <c r="N227" s="210" t="s">
        <v>1725</v>
      </c>
      <c r="O227" s="216">
        <f t="shared" si="89"/>
        <v>0.1031</v>
      </c>
      <c r="P227" s="217" t="s">
        <v>1583</v>
      </c>
      <c r="Q227" s="218">
        <v>44098</v>
      </c>
      <c r="R227" s="217">
        <v>0</v>
      </c>
      <c r="S227" s="219" t="str">
        <f t="shared" si="85"/>
        <v>Provisión contable</v>
      </c>
      <c r="T227" s="220">
        <f t="shared" si="90"/>
        <v>10997260</v>
      </c>
      <c r="U227" s="220">
        <f t="shared" si="91"/>
        <v>0</v>
      </c>
      <c r="V227" s="221">
        <f t="shared" si="92"/>
        <v>0</v>
      </c>
      <c r="W227" s="222" t="str">
        <f t="shared" si="86"/>
        <v>Ya tiene fallo desfavorable, clasifíquelo como Provisión contable</v>
      </c>
      <c r="X227" s="219">
        <f t="shared" si="78"/>
        <v>8</v>
      </c>
      <c r="Y227" s="219">
        <f t="shared" si="79"/>
        <v>8</v>
      </c>
      <c r="Z227" s="219">
        <f t="shared" si="80"/>
        <v>65</v>
      </c>
      <c r="AA227" s="219">
        <f t="shared" si="81"/>
        <v>8</v>
      </c>
      <c r="AB227" s="223">
        <f t="shared" si="95"/>
        <v>0.2225</v>
      </c>
      <c r="AC227" s="224">
        <f t="shared" si="87"/>
        <v>47320</v>
      </c>
      <c r="AD227" s="225" t="str">
        <f t="shared" si="93"/>
        <v>12-2023</v>
      </c>
      <c r="AE227" s="226">
        <f>IFERROR(VLOOKUP(AD227,IPC!$E$2:$F$1745,2,0),IPC!$H$1)</f>
        <v>196.40440950939998</v>
      </c>
      <c r="AF227" s="227" t="str">
        <f t="shared" si="88"/>
        <v>7-2019</v>
      </c>
      <c r="AG227" s="228">
        <f>IFERROR(VLOOKUP(AF227,IPC!$E$2:$F$1745,2,0),IPC!$H$1)</f>
        <v>147.47880892039998</v>
      </c>
      <c r="AH227" s="227" t="str">
        <f t="shared" si="96"/>
        <v>9-2020</v>
      </c>
      <c r="AI227" s="228">
        <f>IFERROR(VLOOKUP(AH227,IPC!$E$2:$F$1745,2,0),IPC!$H$1)</f>
        <v>150.84557792140001</v>
      </c>
      <c r="AJ227" s="227">
        <f>VLOOKUP(N227,T!$AD$1:$AE$50,2,0)</f>
        <v>0</v>
      </c>
      <c r="AK227" s="227" t="str">
        <f t="shared" si="94"/>
        <v>ok</v>
      </c>
      <c r="AL227" s="229" t="s">
        <v>2191</v>
      </c>
      <c r="AM227" s="229">
        <v>2085987</v>
      </c>
    </row>
    <row r="228" spans="1:39" ht="15.75" x14ac:dyDescent="0.25">
      <c r="A228" s="207" t="s">
        <v>2419</v>
      </c>
      <c r="B228" s="208">
        <v>3283845</v>
      </c>
      <c r="C228" s="209">
        <v>1</v>
      </c>
      <c r="D228" s="209" t="s">
        <v>1583</v>
      </c>
      <c r="E228" s="210" t="s">
        <v>5</v>
      </c>
      <c r="F228" s="210" t="s">
        <v>5</v>
      </c>
      <c r="G228" s="210" t="s">
        <v>5</v>
      </c>
      <c r="H228" s="210" t="s">
        <v>5</v>
      </c>
      <c r="I228" s="211">
        <v>43551</v>
      </c>
      <c r="J228" s="212">
        <v>10</v>
      </c>
      <c r="K228" s="213" t="str">
        <f t="shared" si="82"/>
        <v>REMOTA</v>
      </c>
      <c r="L228" s="214">
        <f t="shared" si="83"/>
        <v>5.2328767123287667</v>
      </c>
      <c r="M228" s="215">
        <f t="shared" si="84"/>
        <v>4430243</v>
      </c>
      <c r="N228" s="210" t="s">
        <v>1725</v>
      </c>
      <c r="O228" s="216">
        <f t="shared" si="89"/>
        <v>0.1031</v>
      </c>
      <c r="P228" s="217" t="s">
        <v>1584</v>
      </c>
      <c r="Q228" s="218"/>
      <c r="R228" s="217"/>
      <c r="S228" s="219" t="str">
        <f t="shared" si="85"/>
        <v>No se registra</v>
      </c>
      <c r="T228" s="220">
        <f t="shared" si="90"/>
        <v>4260966</v>
      </c>
      <c r="U228" s="220">
        <f t="shared" si="91"/>
        <v>4260966</v>
      </c>
      <c r="V228" s="221">
        <f t="shared" si="92"/>
        <v>0</v>
      </c>
      <c r="W228" s="222" t="str">
        <f t="shared" si="86"/>
        <v/>
      </c>
      <c r="X228" s="219">
        <f t="shared" si="78"/>
        <v>8</v>
      </c>
      <c r="Y228" s="219">
        <f t="shared" si="79"/>
        <v>8</v>
      </c>
      <c r="Z228" s="219">
        <f t="shared" si="80"/>
        <v>8</v>
      </c>
      <c r="AA228" s="219">
        <f t="shared" si="81"/>
        <v>8</v>
      </c>
      <c r="AB228" s="223">
        <f t="shared" si="95"/>
        <v>0.08</v>
      </c>
      <c r="AC228" s="224">
        <f t="shared" si="87"/>
        <v>47201</v>
      </c>
      <c r="AD228" s="225" t="str">
        <f t="shared" si="93"/>
        <v>12-2023</v>
      </c>
      <c r="AE228" s="226">
        <f>IFERROR(VLOOKUP(AD228,IPC!$E$2:$F$1745,2,0),IPC!$H$1)</f>
        <v>196.40440950939998</v>
      </c>
      <c r="AF228" s="227" t="str">
        <f t="shared" si="88"/>
        <v>3-2019</v>
      </c>
      <c r="AG228" s="228">
        <f>IFERROR(VLOOKUP(AF228,IPC!$E$2:$F$1745,2,0),IPC!$H$1)</f>
        <v>145.58155579161519</v>
      </c>
      <c r="AH228" s="227" t="str">
        <f t="shared" si="96"/>
        <v>1-1900</v>
      </c>
      <c r="AI228" s="228">
        <f>IFERROR(VLOOKUP(AH228,IPC!$E$2:$F$1745,2,0),IPC!$H$1)</f>
        <v>196.40440950939998</v>
      </c>
      <c r="AJ228" s="227">
        <f>VLOOKUP(N228,T!$AD$1:$AE$50,2,0)</f>
        <v>0</v>
      </c>
      <c r="AK228" s="227" t="str">
        <f t="shared" si="94"/>
        <v>ok</v>
      </c>
      <c r="AL228" s="229" t="s">
        <v>2191</v>
      </c>
      <c r="AM228" s="229">
        <v>2088569</v>
      </c>
    </row>
    <row r="229" spans="1:39" ht="15.75" x14ac:dyDescent="0.25">
      <c r="A229" s="207" t="s">
        <v>2420</v>
      </c>
      <c r="B229" s="208">
        <v>31249680</v>
      </c>
      <c r="C229" s="209">
        <v>1</v>
      </c>
      <c r="D229" s="209" t="s">
        <v>1583</v>
      </c>
      <c r="E229" s="210" t="s">
        <v>1</v>
      </c>
      <c r="F229" s="210" t="s">
        <v>1</v>
      </c>
      <c r="G229" s="210" t="s">
        <v>5</v>
      </c>
      <c r="H229" s="210" t="s">
        <v>5</v>
      </c>
      <c r="I229" s="211">
        <v>43546</v>
      </c>
      <c r="J229" s="212">
        <v>10</v>
      </c>
      <c r="K229" s="213" t="str">
        <f t="shared" si="82"/>
        <v>BAJA</v>
      </c>
      <c r="L229" s="214">
        <f t="shared" si="83"/>
        <v>5.2191780821917808</v>
      </c>
      <c r="M229" s="215">
        <f t="shared" si="84"/>
        <v>42159015</v>
      </c>
      <c r="N229" s="210" t="s">
        <v>1725</v>
      </c>
      <c r="O229" s="216">
        <f t="shared" si="89"/>
        <v>0.1031</v>
      </c>
      <c r="P229" s="217" t="s">
        <v>1584</v>
      </c>
      <c r="Q229" s="218"/>
      <c r="R229" s="217"/>
      <c r="S229" s="219" t="str">
        <f t="shared" si="85"/>
        <v>Cuentas de orden</v>
      </c>
      <c r="T229" s="220">
        <f t="shared" si="90"/>
        <v>40552276</v>
      </c>
      <c r="U229" s="220">
        <f t="shared" si="91"/>
        <v>40552276</v>
      </c>
      <c r="V229" s="221">
        <f t="shared" si="92"/>
        <v>0</v>
      </c>
      <c r="W229" s="222" t="str">
        <f t="shared" si="86"/>
        <v/>
      </c>
      <c r="X229" s="219">
        <f t="shared" si="78"/>
        <v>35</v>
      </c>
      <c r="Y229" s="219">
        <f t="shared" si="79"/>
        <v>35</v>
      </c>
      <c r="Z229" s="219">
        <f t="shared" si="80"/>
        <v>8</v>
      </c>
      <c r="AA229" s="219">
        <f t="shared" si="81"/>
        <v>8</v>
      </c>
      <c r="AB229" s="223">
        <f t="shared" si="95"/>
        <v>0.215</v>
      </c>
      <c r="AC229" s="224">
        <f t="shared" si="87"/>
        <v>47196</v>
      </c>
      <c r="AD229" s="225" t="str">
        <f t="shared" si="93"/>
        <v>12-2023</v>
      </c>
      <c r="AE229" s="226">
        <f>IFERROR(VLOOKUP(AD229,IPC!$E$2:$F$1745,2,0),IPC!$H$1)</f>
        <v>196.40440950939998</v>
      </c>
      <c r="AF229" s="227" t="str">
        <f t="shared" si="88"/>
        <v>3-2019</v>
      </c>
      <c r="AG229" s="228">
        <f>IFERROR(VLOOKUP(AF229,IPC!$E$2:$F$1745,2,0),IPC!$H$1)</f>
        <v>145.58155579161519</v>
      </c>
      <c r="AH229" s="227" t="str">
        <f t="shared" si="96"/>
        <v>1-1900</v>
      </c>
      <c r="AI229" s="228">
        <f>IFERROR(VLOOKUP(AH229,IPC!$E$2:$F$1745,2,0),IPC!$H$1)</f>
        <v>196.40440950939998</v>
      </c>
      <c r="AJ229" s="227">
        <f>VLOOKUP(N229,T!$AD$1:$AE$50,2,0)</f>
        <v>0</v>
      </c>
      <c r="AK229" s="227" t="str">
        <f t="shared" si="94"/>
        <v>ok</v>
      </c>
      <c r="AL229" s="229" t="s">
        <v>2191</v>
      </c>
      <c r="AM229" s="229">
        <v>2092589</v>
      </c>
    </row>
    <row r="230" spans="1:39" ht="15.75" hidden="1" x14ac:dyDescent="0.25">
      <c r="A230" s="207" t="s">
        <v>2421</v>
      </c>
      <c r="B230" s="208">
        <v>0</v>
      </c>
      <c r="C230" s="209">
        <v>1</v>
      </c>
      <c r="D230" s="209" t="s">
        <v>1583</v>
      </c>
      <c r="E230" s="210" t="s">
        <v>1</v>
      </c>
      <c r="F230" s="210" t="s">
        <v>5</v>
      </c>
      <c r="G230" s="210" t="s">
        <v>5</v>
      </c>
      <c r="H230" s="210" t="s">
        <v>5</v>
      </c>
      <c r="I230" s="211">
        <v>43759</v>
      </c>
      <c r="J230" s="212">
        <v>11</v>
      </c>
      <c r="K230" s="213" t="str">
        <f t="shared" si="82"/>
        <v>BAJA</v>
      </c>
      <c r="L230" s="214">
        <f t="shared" si="83"/>
        <v>6.8027397260273972</v>
      </c>
      <c r="M230" s="215">
        <f t="shared" si="84"/>
        <v>0</v>
      </c>
      <c r="N230" s="210" t="s">
        <v>1725</v>
      </c>
      <c r="O230" s="216">
        <f t="shared" si="89"/>
        <v>0.1031</v>
      </c>
      <c r="P230" s="217" t="s">
        <v>1584</v>
      </c>
      <c r="Q230" s="218"/>
      <c r="R230" s="217"/>
      <c r="S230" s="219" t="str">
        <f t="shared" si="85"/>
        <v>Cuentas de orden</v>
      </c>
      <c r="T230" s="220">
        <f t="shared" si="90"/>
        <v>0</v>
      </c>
      <c r="U230" s="220">
        <f t="shared" si="91"/>
        <v>0</v>
      </c>
      <c r="V230" s="221">
        <f t="shared" si="92"/>
        <v>0</v>
      </c>
      <c r="W230" s="222" t="str">
        <f t="shared" si="86"/>
        <v/>
      </c>
      <c r="X230" s="219">
        <f t="shared" si="78"/>
        <v>35</v>
      </c>
      <c r="Y230" s="219">
        <f t="shared" si="79"/>
        <v>8</v>
      </c>
      <c r="Z230" s="219">
        <f t="shared" si="80"/>
        <v>8</v>
      </c>
      <c r="AA230" s="219">
        <f t="shared" si="81"/>
        <v>8</v>
      </c>
      <c r="AB230" s="223">
        <f t="shared" si="95"/>
        <v>0.14749999999999999</v>
      </c>
      <c r="AC230" s="224">
        <f t="shared" si="87"/>
        <v>47774</v>
      </c>
      <c r="AD230" s="225" t="str">
        <f t="shared" si="93"/>
        <v>12-2023</v>
      </c>
      <c r="AE230" s="226">
        <f>IFERROR(VLOOKUP(AD230,IPC!$E$2:$F$1745,2,0),IPC!$H$1)</f>
        <v>196.40440950939998</v>
      </c>
      <c r="AF230" s="227" t="str">
        <f t="shared" si="88"/>
        <v>10-2019</v>
      </c>
      <c r="AG230" s="228">
        <f>IFERROR(VLOOKUP(AF230,IPC!$E$2:$F$1745,2,0),IPC!$H$1)</f>
        <v>148.1808160738</v>
      </c>
      <c r="AH230" s="227" t="str">
        <f t="shared" si="96"/>
        <v>1-1900</v>
      </c>
      <c r="AI230" s="228">
        <f>IFERROR(VLOOKUP(AH230,IPC!$E$2:$F$1745,2,0),IPC!$H$1)</f>
        <v>196.40440950939998</v>
      </c>
      <c r="AJ230" s="227">
        <f>VLOOKUP(N230,T!$AD$1:$AE$50,2,0)</f>
        <v>0</v>
      </c>
      <c r="AK230" s="227" t="str">
        <f t="shared" si="94"/>
        <v>ok</v>
      </c>
      <c r="AL230" s="229" t="s">
        <v>2191</v>
      </c>
      <c r="AM230" s="229">
        <v>2093294</v>
      </c>
    </row>
    <row r="231" spans="1:39" ht="15.75" x14ac:dyDescent="0.25">
      <c r="A231" s="207" t="s">
        <v>2422</v>
      </c>
      <c r="B231" s="208">
        <v>197915000</v>
      </c>
      <c r="C231" s="209">
        <v>1</v>
      </c>
      <c r="D231" s="209" t="s">
        <v>1583</v>
      </c>
      <c r="E231" s="210" t="s">
        <v>2</v>
      </c>
      <c r="F231" s="210" t="s">
        <v>1</v>
      </c>
      <c r="G231" s="210" t="s">
        <v>2</v>
      </c>
      <c r="H231" s="210" t="s">
        <v>2</v>
      </c>
      <c r="I231" s="211">
        <v>43776</v>
      </c>
      <c r="J231" s="212">
        <v>8</v>
      </c>
      <c r="K231" s="213" t="str">
        <f t="shared" si="82"/>
        <v>ALTA</v>
      </c>
      <c r="L231" s="214">
        <f t="shared" si="83"/>
        <v>3.8493150684931505</v>
      </c>
      <c r="M231" s="215">
        <f t="shared" si="84"/>
        <v>262045271</v>
      </c>
      <c r="N231" s="210" t="s">
        <v>1725</v>
      </c>
      <c r="O231" s="216">
        <f t="shared" si="89"/>
        <v>0.1031</v>
      </c>
      <c r="P231" s="217" t="s">
        <v>1584</v>
      </c>
      <c r="Q231" s="218"/>
      <c r="R231" s="217"/>
      <c r="S231" s="219" t="str">
        <f t="shared" si="85"/>
        <v>Provisión contable</v>
      </c>
      <c r="T231" s="220">
        <f t="shared" si="90"/>
        <v>254642154</v>
      </c>
      <c r="U231" s="220">
        <f t="shared" si="91"/>
        <v>254642154</v>
      </c>
      <c r="V231" s="221">
        <f t="shared" si="92"/>
        <v>254642154</v>
      </c>
      <c r="W231" s="222" t="str">
        <f t="shared" si="86"/>
        <v/>
      </c>
      <c r="X231" s="219">
        <f t="shared" si="78"/>
        <v>65</v>
      </c>
      <c r="Y231" s="219">
        <f t="shared" si="79"/>
        <v>35</v>
      </c>
      <c r="Z231" s="219">
        <f t="shared" si="80"/>
        <v>65</v>
      </c>
      <c r="AA231" s="219">
        <f t="shared" si="81"/>
        <v>65</v>
      </c>
      <c r="AB231" s="223">
        <f t="shared" si="95"/>
        <v>0.57499999999999996</v>
      </c>
      <c r="AC231" s="224">
        <f t="shared" si="87"/>
        <v>46696</v>
      </c>
      <c r="AD231" s="225" t="str">
        <f t="shared" si="93"/>
        <v>12-2023</v>
      </c>
      <c r="AE231" s="226">
        <f>IFERROR(VLOOKUP(AD231,IPC!$E$2:$F$1745,2,0),IPC!$H$1)</f>
        <v>196.40440950939998</v>
      </c>
      <c r="AF231" s="227" t="str">
        <f t="shared" si="88"/>
        <v>11-2019</v>
      </c>
      <c r="AG231" s="228">
        <f>IFERROR(VLOOKUP(AF231,IPC!$E$2:$F$1745,2,0),IPC!$H$1)</f>
        <v>148.33840951640002</v>
      </c>
      <c r="AH231" s="227" t="str">
        <f t="shared" si="96"/>
        <v>1-1900</v>
      </c>
      <c r="AI231" s="228">
        <f>IFERROR(VLOOKUP(AH231,IPC!$E$2:$F$1745,2,0),IPC!$H$1)</f>
        <v>196.40440950939998</v>
      </c>
      <c r="AJ231" s="227">
        <f>VLOOKUP(N231,T!$AD$1:$AE$50,2,0)</f>
        <v>0</v>
      </c>
      <c r="AK231" s="227" t="str">
        <f t="shared" si="94"/>
        <v>ok</v>
      </c>
      <c r="AL231" s="229" t="s">
        <v>2191</v>
      </c>
      <c r="AM231" s="229">
        <v>2094553</v>
      </c>
    </row>
    <row r="232" spans="1:39" ht="15.75" x14ac:dyDescent="0.25">
      <c r="A232" s="207" t="s">
        <v>2423</v>
      </c>
      <c r="B232" s="208">
        <v>77290826</v>
      </c>
      <c r="C232" s="209">
        <v>1</v>
      </c>
      <c r="D232" s="209" t="s">
        <v>1583</v>
      </c>
      <c r="E232" s="210" t="s">
        <v>5</v>
      </c>
      <c r="F232" s="210" t="s">
        <v>5</v>
      </c>
      <c r="G232" s="210" t="s">
        <v>5</v>
      </c>
      <c r="H232" s="210" t="s">
        <v>2</v>
      </c>
      <c r="I232" s="211">
        <v>43734</v>
      </c>
      <c r="J232" s="212">
        <v>8</v>
      </c>
      <c r="K232" s="213" t="str">
        <f t="shared" si="82"/>
        <v>BAJA</v>
      </c>
      <c r="L232" s="214">
        <f t="shared" si="83"/>
        <v>3.7342465753424658</v>
      </c>
      <c r="M232" s="215">
        <f t="shared" si="84"/>
        <v>102612816</v>
      </c>
      <c r="N232" s="210" t="s">
        <v>1725</v>
      </c>
      <c r="O232" s="216">
        <f t="shared" si="89"/>
        <v>0.1031</v>
      </c>
      <c r="P232" s="217" t="s">
        <v>1584</v>
      </c>
      <c r="Q232" s="218"/>
      <c r="R232" s="217"/>
      <c r="S232" s="219" t="str">
        <f t="shared" si="85"/>
        <v>Cuentas de orden</v>
      </c>
      <c r="T232" s="220">
        <f t="shared" si="90"/>
        <v>99799331</v>
      </c>
      <c r="U232" s="220">
        <f t="shared" si="91"/>
        <v>99799331</v>
      </c>
      <c r="V232" s="221">
        <f t="shared" si="92"/>
        <v>0</v>
      </c>
      <c r="W232" s="222" t="str">
        <f t="shared" si="86"/>
        <v/>
      </c>
      <c r="X232" s="219">
        <f t="shared" si="78"/>
        <v>8</v>
      </c>
      <c r="Y232" s="219">
        <f t="shared" si="79"/>
        <v>8</v>
      </c>
      <c r="Z232" s="219">
        <f t="shared" si="80"/>
        <v>8</v>
      </c>
      <c r="AA232" s="219">
        <f t="shared" si="81"/>
        <v>65</v>
      </c>
      <c r="AB232" s="223">
        <f t="shared" si="95"/>
        <v>0.2225</v>
      </c>
      <c r="AC232" s="224">
        <f t="shared" si="87"/>
        <v>46654</v>
      </c>
      <c r="AD232" s="225" t="str">
        <f t="shared" si="93"/>
        <v>12-2023</v>
      </c>
      <c r="AE232" s="226">
        <f>IFERROR(VLOOKUP(AD232,IPC!$E$2:$F$1745,2,0),IPC!$H$1)</f>
        <v>196.40440950939998</v>
      </c>
      <c r="AF232" s="227" t="str">
        <f t="shared" si="88"/>
        <v>9-2019</v>
      </c>
      <c r="AG232" s="228">
        <f>IFERROR(VLOOKUP(AF232,IPC!$E$2:$F$1745,2,0),IPC!$H$1)</f>
        <v>147.9372625716</v>
      </c>
      <c r="AH232" s="227" t="str">
        <f t="shared" si="96"/>
        <v>1-1900</v>
      </c>
      <c r="AI232" s="228">
        <f>IFERROR(VLOOKUP(AH232,IPC!$E$2:$F$1745,2,0),IPC!$H$1)</f>
        <v>196.40440950939998</v>
      </c>
      <c r="AJ232" s="227">
        <f>VLOOKUP(N232,T!$AD$1:$AE$50,2,0)</f>
        <v>0</v>
      </c>
      <c r="AK232" s="227" t="str">
        <f t="shared" si="94"/>
        <v>ok</v>
      </c>
      <c r="AL232" s="229" t="s">
        <v>2191</v>
      </c>
      <c r="AM232" s="229">
        <v>2097569</v>
      </c>
    </row>
    <row r="233" spans="1:39" ht="15.75" x14ac:dyDescent="0.25">
      <c r="A233" s="207" t="s">
        <v>2424</v>
      </c>
      <c r="B233" s="208">
        <v>151822000</v>
      </c>
      <c r="C233" s="209">
        <v>1</v>
      </c>
      <c r="D233" s="209" t="s">
        <v>1583</v>
      </c>
      <c r="E233" s="210" t="s">
        <v>5</v>
      </c>
      <c r="F233" s="210" t="s">
        <v>1</v>
      </c>
      <c r="G233" s="210" t="s">
        <v>5</v>
      </c>
      <c r="H233" s="210" t="s">
        <v>5</v>
      </c>
      <c r="I233" s="211">
        <v>43794</v>
      </c>
      <c r="J233" s="212">
        <v>8</v>
      </c>
      <c r="K233" s="213" t="str">
        <f t="shared" si="82"/>
        <v>BAJA</v>
      </c>
      <c r="L233" s="214">
        <f t="shared" si="83"/>
        <v>3.8986301369863012</v>
      </c>
      <c r="M233" s="215">
        <f t="shared" si="84"/>
        <v>201016786</v>
      </c>
      <c r="N233" s="210" t="s">
        <v>1725</v>
      </c>
      <c r="O233" s="216">
        <f t="shared" si="89"/>
        <v>0.1031</v>
      </c>
      <c r="P233" s="217" t="s">
        <v>1584</v>
      </c>
      <c r="Q233" s="218"/>
      <c r="R233" s="217"/>
      <c r="S233" s="219" t="str">
        <f t="shared" si="85"/>
        <v>Cuentas de orden</v>
      </c>
      <c r="T233" s="220">
        <f t="shared" si="90"/>
        <v>195266098</v>
      </c>
      <c r="U233" s="220">
        <f t="shared" si="91"/>
        <v>195266098</v>
      </c>
      <c r="V233" s="221">
        <f t="shared" si="92"/>
        <v>0</v>
      </c>
      <c r="W233" s="222" t="str">
        <f t="shared" si="86"/>
        <v/>
      </c>
      <c r="X233" s="219">
        <f t="shared" si="78"/>
        <v>8</v>
      </c>
      <c r="Y233" s="219">
        <f t="shared" si="79"/>
        <v>35</v>
      </c>
      <c r="Z233" s="219">
        <f t="shared" si="80"/>
        <v>8</v>
      </c>
      <c r="AA233" s="219">
        <f t="shared" si="81"/>
        <v>8</v>
      </c>
      <c r="AB233" s="223">
        <f t="shared" si="95"/>
        <v>0.14749999999999999</v>
      </c>
      <c r="AC233" s="224">
        <f t="shared" si="87"/>
        <v>46714</v>
      </c>
      <c r="AD233" s="225" t="str">
        <f t="shared" si="93"/>
        <v>12-2023</v>
      </c>
      <c r="AE233" s="226">
        <f>IFERROR(VLOOKUP(AD233,IPC!$E$2:$F$1745,2,0),IPC!$H$1)</f>
        <v>196.40440950939998</v>
      </c>
      <c r="AF233" s="227" t="str">
        <f t="shared" si="88"/>
        <v>11-2019</v>
      </c>
      <c r="AG233" s="228">
        <f>IFERROR(VLOOKUP(AF233,IPC!$E$2:$F$1745,2,0),IPC!$H$1)</f>
        <v>148.33840951640002</v>
      </c>
      <c r="AH233" s="227" t="str">
        <f t="shared" si="96"/>
        <v>1-1900</v>
      </c>
      <c r="AI233" s="228">
        <f>IFERROR(VLOOKUP(AH233,IPC!$E$2:$F$1745,2,0),IPC!$H$1)</f>
        <v>196.40440950939998</v>
      </c>
      <c r="AJ233" s="227">
        <f>VLOOKUP(N233,T!$AD$1:$AE$50,2,0)</f>
        <v>0</v>
      </c>
      <c r="AK233" s="227" t="str">
        <f t="shared" si="94"/>
        <v>ok</v>
      </c>
      <c r="AL233" s="229" t="s">
        <v>2191</v>
      </c>
      <c r="AM233" s="229">
        <v>2098885</v>
      </c>
    </row>
    <row r="234" spans="1:39" ht="15.75" x14ac:dyDescent="0.25">
      <c r="A234" s="207" t="s">
        <v>2425</v>
      </c>
      <c r="B234" s="208">
        <v>69009666</v>
      </c>
      <c r="C234" s="209">
        <v>1</v>
      </c>
      <c r="D234" s="209" t="s">
        <v>1583</v>
      </c>
      <c r="E234" s="210" t="s">
        <v>5</v>
      </c>
      <c r="F234" s="210" t="s">
        <v>1</v>
      </c>
      <c r="G234" s="210" t="s">
        <v>5</v>
      </c>
      <c r="H234" s="210" t="s">
        <v>5</v>
      </c>
      <c r="I234" s="211">
        <v>43760</v>
      </c>
      <c r="J234" s="212">
        <v>9</v>
      </c>
      <c r="K234" s="213" t="str">
        <f t="shared" si="82"/>
        <v>BAJA</v>
      </c>
      <c r="L234" s="214">
        <f t="shared" si="83"/>
        <v>4.8054794520547945</v>
      </c>
      <c r="M234" s="215">
        <f t="shared" si="84"/>
        <v>91467999</v>
      </c>
      <c r="N234" s="210" t="s">
        <v>1725</v>
      </c>
      <c r="O234" s="216">
        <f t="shared" si="89"/>
        <v>0.1031</v>
      </c>
      <c r="P234" s="217" t="s">
        <v>1584</v>
      </c>
      <c r="Q234" s="218"/>
      <c r="R234" s="217"/>
      <c r="S234" s="219" t="str">
        <f t="shared" si="85"/>
        <v>Cuentas de orden</v>
      </c>
      <c r="T234" s="220">
        <f t="shared" si="90"/>
        <v>88253426</v>
      </c>
      <c r="U234" s="220">
        <f t="shared" si="91"/>
        <v>88253426</v>
      </c>
      <c r="V234" s="221">
        <f t="shared" si="92"/>
        <v>0</v>
      </c>
      <c r="W234" s="222" t="str">
        <f t="shared" si="86"/>
        <v/>
      </c>
      <c r="X234" s="219">
        <f t="shared" si="78"/>
        <v>8</v>
      </c>
      <c r="Y234" s="219">
        <f t="shared" si="79"/>
        <v>35</v>
      </c>
      <c r="Z234" s="219">
        <f t="shared" si="80"/>
        <v>8</v>
      </c>
      <c r="AA234" s="219">
        <f t="shared" si="81"/>
        <v>8</v>
      </c>
      <c r="AB234" s="223">
        <f t="shared" si="95"/>
        <v>0.14749999999999999</v>
      </c>
      <c r="AC234" s="224">
        <f t="shared" si="87"/>
        <v>47045</v>
      </c>
      <c r="AD234" s="225" t="str">
        <f t="shared" si="93"/>
        <v>12-2023</v>
      </c>
      <c r="AE234" s="226">
        <f>IFERROR(VLOOKUP(AD234,IPC!$E$2:$F$1745,2,0),IPC!$H$1)</f>
        <v>196.40440950939998</v>
      </c>
      <c r="AF234" s="227" t="str">
        <f t="shared" si="88"/>
        <v>10-2019</v>
      </c>
      <c r="AG234" s="228">
        <f>IFERROR(VLOOKUP(AF234,IPC!$E$2:$F$1745,2,0),IPC!$H$1)</f>
        <v>148.1808160738</v>
      </c>
      <c r="AH234" s="227" t="str">
        <f t="shared" si="96"/>
        <v>1-1900</v>
      </c>
      <c r="AI234" s="228">
        <f>IFERROR(VLOOKUP(AH234,IPC!$E$2:$F$1745,2,0),IPC!$H$1)</f>
        <v>196.40440950939998</v>
      </c>
      <c r="AJ234" s="227">
        <f>VLOOKUP(N234,T!$AD$1:$AE$50,2,0)</f>
        <v>0</v>
      </c>
      <c r="AK234" s="227" t="str">
        <f t="shared" si="94"/>
        <v>ok</v>
      </c>
      <c r="AL234" s="229" t="s">
        <v>2191</v>
      </c>
      <c r="AM234" s="229">
        <v>2100808</v>
      </c>
    </row>
    <row r="235" spans="1:39" ht="15.75" x14ac:dyDescent="0.25">
      <c r="A235" s="207" t="s">
        <v>2426</v>
      </c>
      <c r="B235" s="208">
        <v>8281160</v>
      </c>
      <c r="C235" s="209">
        <v>1</v>
      </c>
      <c r="D235" s="209" t="s">
        <v>1583</v>
      </c>
      <c r="E235" s="210" t="s">
        <v>5</v>
      </c>
      <c r="F235" s="210" t="s">
        <v>5</v>
      </c>
      <c r="G235" s="210" t="s">
        <v>5</v>
      </c>
      <c r="H235" s="210" t="s">
        <v>5</v>
      </c>
      <c r="I235" s="211">
        <v>43689</v>
      </c>
      <c r="J235" s="212">
        <v>8</v>
      </c>
      <c r="K235" s="219" t="str">
        <f t="shared" ref="K235:K274" si="97">IFERROR(IF(AB235&gt;0.5,"ALTA",IF(AND(AB235&gt;0.25,AB235&lt;=0.5),"MEDIA",IF(AND(AB235&gt;=0.1,AB235&lt;=0.25),"BAJA",IF(AND(AB235&lt;0.1),"REMOTA")))),"")</f>
        <v>REMOTA</v>
      </c>
      <c r="L235" s="214">
        <f t="shared" si="83"/>
        <v>3.6109589041095891</v>
      </c>
      <c r="M235" s="215">
        <f t="shared" si="84"/>
        <v>11018773</v>
      </c>
      <c r="N235" s="210" t="s">
        <v>1725</v>
      </c>
      <c r="O235" s="216">
        <f t="shared" si="89"/>
        <v>0.1031</v>
      </c>
      <c r="P235" s="217" t="s">
        <v>1583</v>
      </c>
      <c r="Q235" s="218">
        <v>44579</v>
      </c>
      <c r="R235" s="234">
        <v>3000000</v>
      </c>
      <c r="S235" s="219" t="str">
        <f t="shared" si="85"/>
        <v>Provisión contable</v>
      </c>
      <c r="T235" s="220">
        <f t="shared" si="90"/>
        <v>10726496</v>
      </c>
      <c r="U235" s="220">
        <f t="shared" si="91"/>
        <v>3631203</v>
      </c>
      <c r="V235" s="221">
        <f t="shared" si="92"/>
        <v>3631203</v>
      </c>
      <c r="W235" s="222" t="str">
        <f t="shared" si="86"/>
        <v>Ya tiene fallo desfavorable, clasifíquelo como Provisión contable</v>
      </c>
      <c r="X235" s="219">
        <f t="shared" si="78"/>
        <v>8</v>
      </c>
      <c r="Y235" s="219">
        <f t="shared" si="79"/>
        <v>8</v>
      </c>
      <c r="Z235" s="219">
        <f t="shared" si="80"/>
        <v>8</v>
      </c>
      <c r="AA235" s="219">
        <f t="shared" si="81"/>
        <v>8</v>
      </c>
      <c r="AB235" s="223">
        <f t="shared" si="95"/>
        <v>0.08</v>
      </c>
      <c r="AC235" s="224">
        <f t="shared" si="87"/>
        <v>46609</v>
      </c>
      <c r="AD235" s="225" t="str">
        <f t="shared" si="93"/>
        <v>12-2023</v>
      </c>
      <c r="AE235" s="226">
        <f>IFERROR(VLOOKUP(AD235,IPC!$E$2:$F$1745,2,0),IPC!$H$1)</f>
        <v>196.40440950939998</v>
      </c>
      <c r="AF235" s="227" t="str">
        <f t="shared" si="88"/>
        <v>8-2019</v>
      </c>
      <c r="AG235" s="228">
        <f>IFERROR(VLOOKUP(AF235,IPC!$E$2:$F$1745,2,0),IPC!$H$1)</f>
        <v>147.60774900979999</v>
      </c>
      <c r="AH235" s="227" t="str">
        <f t="shared" si="96"/>
        <v>1-2022</v>
      </c>
      <c r="AI235" s="228">
        <f>IFERROR(VLOOKUP(AH235,IPC!$E$2:$F$1745,2,0),IPC!$H$1)</f>
        <v>162.26393917159999</v>
      </c>
      <c r="AJ235" s="227">
        <f>VLOOKUP(N235,T!$AD$1:$AE$50,2,0)</f>
        <v>0</v>
      </c>
      <c r="AK235" s="227" t="str">
        <f t="shared" si="94"/>
        <v>ok</v>
      </c>
      <c r="AL235" s="229" t="s">
        <v>2191</v>
      </c>
      <c r="AM235" s="229">
        <v>2100971</v>
      </c>
    </row>
    <row r="236" spans="1:39" ht="15.75" x14ac:dyDescent="0.25">
      <c r="A236" s="207" t="s">
        <v>2427</v>
      </c>
      <c r="B236" s="208">
        <v>26041400</v>
      </c>
      <c r="C236" s="209">
        <v>1</v>
      </c>
      <c r="D236" s="209" t="s">
        <v>1583</v>
      </c>
      <c r="E236" s="210" t="s">
        <v>1</v>
      </c>
      <c r="F236" s="210" t="s">
        <v>1</v>
      </c>
      <c r="G236" s="210" t="s">
        <v>1</v>
      </c>
      <c r="H236" s="210" t="s">
        <v>5</v>
      </c>
      <c r="I236" s="211">
        <v>43713</v>
      </c>
      <c r="J236" s="212">
        <v>11</v>
      </c>
      <c r="K236" s="219" t="str">
        <f t="shared" si="97"/>
        <v>MEDIA</v>
      </c>
      <c r="L236" s="214">
        <f t="shared" si="83"/>
        <v>6.6767123287671231</v>
      </c>
      <c r="M236" s="215">
        <f t="shared" si="84"/>
        <v>34573073</v>
      </c>
      <c r="N236" s="210" t="s">
        <v>1725</v>
      </c>
      <c r="O236" s="216">
        <f t="shared" si="89"/>
        <v>0.1031</v>
      </c>
      <c r="P236" s="217" t="s">
        <v>1584</v>
      </c>
      <c r="Q236" s="218"/>
      <c r="R236" s="217"/>
      <c r="S236" s="219" t="str">
        <f t="shared" si="85"/>
        <v>Cuentas de orden</v>
      </c>
      <c r="T236" s="220">
        <f t="shared" si="90"/>
        <v>32896531</v>
      </c>
      <c r="U236" s="220">
        <f t="shared" si="91"/>
        <v>32896531</v>
      </c>
      <c r="V236" s="221">
        <f t="shared" si="92"/>
        <v>0</v>
      </c>
      <c r="W236" s="222" t="str">
        <f t="shared" si="86"/>
        <v/>
      </c>
      <c r="X236" s="219">
        <f t="shared" ref="X236:X253" si="98">VLOOKUP(E236,$D$5:$F$9,3,0)</f>
        <v>35</v>
      </c>
      <c r="Y236" s="219">
        <f t="shared" ref="Y236:Y253" si="99">VLOOKUP(F236,$D$5:$F$9,3,0)</f>
        <v>35</v>
      </c>
      <c r="Z236" s="219">
        <f t="shared" ref="Z236:Z253" si="100">VLOOKUP(G236,$D$5:$F$9,3,0)</f>
        <v>35</v>
      </c>
      <c r="AA236" s="219">
        <f t="shared" ref="AA236:AA253" si="101">VLOOKUP(H236,$D$5:$F$9,3,0)</f>
        <v>8</v>
      </c>
      <c r="AB236" s="223">
        <f t="shared" si="95"/>
        <v>0.28249999999999997</v>
      </c>
      <c r="AC236" s="224">
        <f t="shared" si="87"/>
        <v>47728</v>
      </c>
      <c r="AD236" s="225" t="str">
        <f t="shared" si="93"/>
        <v>12-2023</v>
      </c>
      <c r="AE236" s="226">
        <f>IFERROR(VLOOKUP(AD236,IPC!$E$2:$F$1745,2,0),IPC!$H$1)</f>
        <v>196.40440950939998</v>
      </c>
      <c r="AF236" s="227" t="str">
        <f t="shared" si="88"/>
        <v>9-2019</v>
      </c>
      <c r="AG236" s="228">
        <f>IFERROR(VLOOKUP(AF236,IPC!$E$2:$F$1745,2,0),IPC!$H$1)</f>
        <v>147.9372625716</v>
      </c>
      <c r="AH236" s="227" t="str">
        <f t="shared" si="96"/>
        <v>1-1900</v>
      </c>
      <c r="AI236" s="228">
        <f>IFERROR(VLOOKUP(AH236,IPC!$E$2:$F$1745,2,0),IPC!$H$1)</f>
        <v>196.40440950939998</v>
      </c>
      <c r="AJ236" s="227">
        <f>VLOOKUP(N236,T!$AD$1:$AE$50,2,0)</f>
        <v>0</v>
      </c>
      <c r="AK236" s="227" t="str">
        <f t="shared" si="94"/>
        <v>ok</v>
      </c>
      <c r="AL236" s="229" t="s">
        <v>2191</v>
      </c>
      <c r="AM236" s="229">
        <v>2102322</v>
      </c>
    </row>
    <row r="237" spans="1:39" ht="15.75" x14ac:dyDescent="0.25">
      <c r="A237" s="207" t="s">
        <v>2428</v>
      </c>
      <c r="B237" s="208">
        <v>52082000</v>
      </c>
      <c r="C237" s="209">
        <v>1</v>
      </c>
      <c r="D237" s="209" t="s">
        <v>1583</v>
      </c>
      <c r="E237" s="210" t="s">
        <v>1</v>
      </c>
      <c r="F237" s="210" t="s">
        <v>1</v>
      </c>
      <c r="G237" s="210" t="s">
        <v>2</v>
      </c>
      <c r="H237" s="210" t="s">
        <v>2</v>
      </c>
      <c r="I237" s="211">
        <v>43731</v>
      </c>
      <c r="J237" s="212">
        <v>8</v>
      </c>
      <c r="K237" s="219" t="str">
        <f t="shared" si="97"/>
        <v>MEDIA</v>
      </c>
      <c r="L237" s="214">
        <f t="shared" si="83"/>
        <v>3.7260273972602738</v>
      </c>
      <c r="M237" s="215">
        <f t="shared" si="84"/>
        <v>69145084</v>
      </c>
      <c r="N237" s="210" t="s">
        <v>1725</v>
      </c>
      <c r="O237" s="216">
        <f t="shared" si="89"/>
        <v>0.1031</v>
      </c>
      <c r="P237" s="217" t="s">
        <v>1583</v>
      </c>
      <c r="Q237" s="218">
        <v>45084</v>
      </c>
      <c r="R237" s="217">
        <v>0</v>
      </c>
      <c r="S237" s="219" t="str">
        <f t="shared" si="85"/>
        <v>Provisión contable</v>
      </c>
      <c r="T237" s="220">
        <f t="shared" si="90"/>
        <v>67253348</v>
      </c>
      <c r="U237" s="220">
        <f t="shared" si="91"/>
        <v>0</v>
      </c>
      <c r="V237" s="221">
        <f t="shared" si="92"/>
        <v>0</v>
      </c>
      <c r="W237" s="222" t="str">
        <f t="shared" si="86"/>
        <v>Ya tiene fallo desfavorable, clasifíquelo como Provisión contable</v>
      </c>
      <c r="X237" s="219">
        <f t="shared" si="98"/>
        <v>35</v>
      </c>
      <c r="Y237" s="219">
        <f t="shared" si="99"/>
        <v>35</v>
      </c>
      <c r="Z237" s="219">
        <f t="shared" si="100"/>
        <v>65</v>
      </c>
      <c r="AA237" s="219">
        <f t="shared" si="101"/>
        <v>65</v>
      </c>
      <c r="AB237" s="223">
        <f t="shared" si="95"/>
        <v>0.5</v>
      </c>
      <c r="AC237" s="224">
        <f t="shared" si="87"/>
        <v>46651</v>
      </c>
      <c r="AD237" s="225" t="str">
        <f t="shared" si="93"/>
        <v>12-2023</v>
      </c>
      <c r="AE237" s="226">
        <f>IFERROR(VLOOKUP(AD237,IPC!$E$2:$F$1745,2,0),IPC!$H$1)</f>
        <v>196.40440950939998</v>
      </c>
      <c r="AF237" s="227" t="str">
        <f t="shared" si="88"/>
        <v>9-2019</v>
      </c>
      <c r="AG237" s="228">
        <f>IFERROR(VLOOKUP(AF237,IPC!$E$2:$F$1745,2,0),IPC!$H$1)</f>
        <v>147.9372625716</v>
      </c>
      <c r="AH237" s="227" t="str">
        <f t="shared" si="96"/>
        <v>6-2023</v>
      </c>
      <c r="AI237" s="228">
        <f>IFERROR(VLOOKUP(AH237,IPC!$E$2:$F$1745,2,0),IPC!$H$1)</f>
        <v>191.66227955479997</v>
      </c>
      <c r="AJ237" s="227">
        <f>VLOOKUP(N237,T!$AD$1:$AE$50,2,0)</f>
        <v>0</v>
      </c>
      <c r="AK237" s="227" t="str">
        <f t="shared" si="94"/>
        <v>ok</v>
      </c>
      <c r="AL237" s="229" t="s">
        <v>2191</v>
      </c>
      <c r="AM237" s="229">
        <v>2103509</v>
      </c>
    </row>
    <row r="238" spans="1:39" ht="15.75" x14ac:dyDescent="0.25">
      <c r="A238" s="207" t="s">
        <v>2429</v>
      </c>
      <c r="B238" s="208">
        <v>109373880</v>
      </c>
      <c r="C238" s="209">
        <v>1</v>
      </c>
      <c r="D238" s="209" t="s">
        <v>1583</v>
      </c>
      <c r="E238" s="210" t="s">
        <v>5</v>
      </c>
      <c r="F238" s="210" t="s">
        <v>5</v>
      </c>
      <c r="G238" s="210" t="s">
        <v>5</v>
      </c>
      <c r="H238" s="210" t="s">
        <v>5</v>
      </c>
      <c r="I238" s="211">
        <v>43802</v>
      </c>
      <c r="J238" s="212">
        <v>8</v>
      </c>
      <c r="K238" s="219" t="str">
        <f t="shared" si="97"/>
        <v>REMOTA</v>
      </c>
      <c r="L238" s="214">
        <f t="shared" si="83"/>
        <v>3.9205479452054797</v>
      </c>
      <c r="M238" s="215">
        <f t="shared" si="84"/>
        <v>144451495</v>
      </c>
      <c r="N238" s="210" t="s">
        <v>1725</v>
      </c>
      <c r="O238" s="216">
        <f t="shared" si="89"/>
        <v>0.1031</v>
      </c>
      <c r="P238" s="217" t="s">
        <v>1584</v>
      </c>
      <c r="Q238" s="218"/>
      <c r="R238" s="217"/>
      <c r="S238" s="219" t="str">
        <f t="shared" si="85"/>
        <v>No se registra</v>
      </c>
      <c r="T238" s="220">
        <f t="shared" si="90"/>
        <v>140296132</v>
      </c>
      <c r="U238" s="220">
        <f t="shared" si="91"/>
        <v>140296132</v>
      </c>
      <c r="V238" s="221">
        <f t="shared" si="92"/>
        <v>0</v>
      </c>
      <c r="W238" s="222" t="str">
        <f t="shared" si="86"/>
        <v/>
      </c>
      <c r="X238" s="219">
        <f t="shared" si="98"/>
        <v>8</v>
      </c>
      <c r="Y238" s="219">
        <f t="shared" si="99"/>
        <v>8</v>
      </c>
      <c r="Z238" s="219">
        <f t="shared" si="100"/>
        <v>8</v>
      </c>
      <c r="AA238" s="219">
        <f t="shared" si="101"/>
        <v>8</v>
      </c>
      <c r="AB238" s="223">
        <f t="shared" si="95"/>
        <v>0.08</v>
      </c>
      <c r="AC238" s="224">
        <f t="shared" si="87"/>
        <v>46722</v>
      </c>
      <c r="AD238" s="225" t="str">
        <f t="shared" si="93"/>
        <v>12-2023</v>
      </c>
      <c r="AE238" s="226">
        <f>IFERROR(VLOOKUP(AD238,IPC!$E$2:$F$1745,2,0),IPC!$H$1)</f>
        <v>196.40440950939998</v>
      </c>
      <c r="AF238" s="227" t="str">
        <f t="shared" si="88"/>
        <v>12-2019</v>
      </c>
      <c r="AG238" s="228">
        <f>IFERROR(VLOOKUP(AF238,IPC!$E$2:$F$1745,2,0),IPC!$H$1)</f>
        <v>148.710903108</v>
      </c>
      <c r="AH238" s="227" t="str">
        <f t="shared" si="96"/>
        <v>1-1900</v>
      </c>
      <c r="AI238" s="228">
        <f>IFERROR(VLOOKUP(AH238,IPC!$E$2:$F$1745,2,0),IPC!$H$1)</f>
        <v>196.40440950939998</v>
      </c>
      <c r="AJ238" s="227">
        <f>VLOOKUP(N238,T!$AD$1:$AE$50,2,0)</f>
        <v>0</v>
      </c>
      <c r="AK238" s="227" t="str">
        <f t="shared" si="94"/>
        <v>ok</v>
      </c>
      <c r="AL238" s="229" t="s">
        <v>2191</v>
      </c>
      <c r="AM238" s="229">
        <v>2104152</v>
      </c>
    </row>
    <row r="239" spans="1:39" ht="15.75" x14ac:dyDescent="0.25">
      <c r="A239" s="207" t="s">
        <v>2430</v>
      </c>
      <c r="B239" s="208">
        <v>2535753800</v>
      </c>
      <c r="C239" s="209">
        <v>1</v>
      </c>
      <c r="D239" s="209" t="s">
        <v>1584</v>
      </c>
      <c r="E239" s="210" t="s">
        <v>5</v>
      </c>
      <c r="F239" s="210" t="s">
        <v>5</v>
      </c>
      <c r="G239" s="210" t="s">
        <v>5</v>
      </c>
      <c r="H239" s="210" t="s">
        <v>2</v>
      </c>
      <c r="I239" s="211">
        <v>43804</v>
      </c>
      <c r="J239" s="212">
        <v>8</v>
      </c>
      <c r="K239" s="219" t="str">
        <f t="shared" si="97"/>
        <v>BAJA</v>
      </c>
      <c r="L239" s="214">
        <f t="shared" si="83"/>
        <v>3.9260273972602739</v>
      </c>
      <c r="M239" s="215">
        <f t="shared" si="84"/>
        <v>3349002779</v>
      </c>
      <c r="N239" s="210" t="s">
        <v>1725</v>
      </c>
      <c r="O239" s="216">
        <f t="shared" si="89"/>
        <v>0.1031</v>
      </c>
      <c r="P239" s="217" t="s">
        <v>1584</v>
      </c>
      <c r="Q239" s="218"/>
      <c r="R239" s="217"/>
      <c r="S239" s="219" t="str">
        <f t="shared" si="85"/>
        <v>Cuentas de orden</v>
      </c>
      <c r="T239" s="220">
        <f t="shared" si="90"/>
        <v>3252531013</v>
      </c>
      <c r="U239" s="220">
        <f t="shared" si="91"/>
        <v>0</v>
      </c>
      <c r="V239" s="221">
        <f t="shared" si="92"/>
        <v>0</v>
      </c>
      <c r="W239" s="222" t="str">
        <f t="shared" si="86"/>
        <v>El proceso no genera erogación</v>
      </c>
      <c r="X239" s="219">
        <f t="shared" si="98"/>
        <v>8</v>
      </c>
      <c r="Y239" s="219">
        <f t="shared" si="99"/>
        <v>8</v>
      </c>
      <c r="Z239" s="219">
        <f t="shared" si="100"/>
        <v>8</v>
      </c>
      <c r="AA239" s="219">
        <f t="shared" si="101"/>
        <v>65</v>
      </c>
      <c r="AB239" s="223">
        <f t="shared" si="95"/>
        <v>0.2225</v>
      </c>
      <c r="AC239" s="224">
        <f t="shared" si="87"/>
        <v>46724</v>
      </c>
      <c r="AD239" s="225" t="str">
        <f t="shared" si="93"/>
        <v>12-2023</v>
      </c>
      <c r="AE239" s="226">
        <f>IFERROR(VLOOKUP(AD239,IPC!$E$2:$F$1745,2,0),IPC!$H$1)</f>
        <v>196.40440950939998</v>
      </c>
      <c r="AF239" s="227" t="str">
        <f t="shared" si="88"/>
        <v>12-2019</v>
      </c>
      <c r="AG239" s="228">
        <f>IFERROR(VLOOKUP(AF239,IPC!$E$2:$F$1745,2,0),IPC!$H$1)</f>
        <v>148.710903108</v>
      </c>
      <c r="AH239" s="227" t="str">
        <f t="shared" si="96"/>
        <v>1-1900</v>
      </c>
      <c r="AI239" s="228">
        <f>IFERROR(VLOOKUP(AH239,IPC!$E$2:$F$1745,2,0),IPC!$H$1)</f>
        <v>196.40440950939998</v>
      </c>
      <c r="AJ239" s="227">
        <f>VLOOKUP(N239,T!$AD$1:$AE$50,2,0)</f>
        <v>0</v>
      </c>
      <c r="AK239" s="227" t="str">
        <f t="shared" si="94"/>
        <v>ok</v>
      </c>
      <c r="AL239" s="229" t="s">
        <v>2191</v>
      </c>
      <c r="AM239" s="229">
        <v>2104608</v>
      </c>
    </row>
    <row r="240" spans="1:39" ht="15.75" hidden="1" x14ac:dyDescent="0.25">
      <c r="A240" s="207" t="s">
        <v>2431</v>
      </c>
      <c r="B240" s="208">
        <v>0</v>
      </c>
      <c r="C240" s="209">
        <v>1</v>
      </c>
      <c r="D240" s="209" t="s">
        <v>1584</v>
      </c>
      <c r="E240" s="235"/>
      <c r="F240" s="235"/>
      <c r="G240" s="235"/>
      <c r="H240" s="235"/>
      <c r="I240" s="211">
        <v>43811</v>
      </c>
      <c r="J240" s="212">
        <v>8</v>
      </c>
      <c r="K240" s="219" t="str">
        <f t="shared" si="97"/>
        <v/>
      </c>
      <c r="L240" s="214">
        <f t="shared" si="83"/>
        <v>3.9452054794520546</v>
      </c>
      <c r="M240" s="215">
        <f t="shared" si="84"/>
        <v>0</v>
      </c>
      <c r="N240" s="210" t="s">
        <v>1555</v>
      </c>
      <c r="O240" s="216">
        <f t="shared" si="89"/>
        <v>0.1031</v>
      </c>
      <c r="P240" s="217" t="s">
        <v>1584</v>
      </c>
      <c r="Q240" s="218"/>
      <c r="R240" s="217"/>
      <c r="S240" s="219" t="str">
        <f t="shared" si="85"/>
        <v/>
      </c>
      <c r="T240" s="220">
        <f t="shared" si="90"/>
        <v>0</v>
      </c>
      <c r="U240" s="220">
        <f t="shared" si="91"/>
        <v>0</v>
      </c>
      <c r="V240" s="221">
        <f t="shared" si="92"/>
        <v>0</v>
      </c>
      <c r="W240" s="222" t="str">
        <f t="shared" si="86"/>
        <v>El proceso no genera erogación</v>
      </c>
      <c r="X240" s="219" t="e">
        <f t="shared" si="98"/>
        <v>#N/A</v>
      </c>
      <c r="Y240" s="219" t="e">
        <f t="shared" si="99"/>
        <v>#N/A</v>
      </c>
      <c r="Z240" s="219" t="e">
        <f t="shared" si="100"/>
        <v>#N/A</v>
      </c>
      <c r="AA240" s="219" t="e">
        <f t="shared" si="101"/>
        <v>#N/A</v>
      </c>
      <c r="AB240" s="223" t="e">
        <f t="shared" si="95"/>
        <v>#N/A</v>
      </c>
      <c r="AC240" s="224">
        <f t="shared" si="87"/>
        <v>46731</v>
      </c>
      <c r="AD240" s="225" t="str">
        <f t="shared" si="93"/>
        <v>12-2023</v>
      </c>
      <c r="AE240" s="226">
        <f>IFERROR(VLOOKUP(AD240,IPC!$E$2:$F$1745,2,0),IPC!$H$1)</f>
        <v>196.40440950939998</v>
      </c>
      <c r="AF240" s="227" t="str">
        <f t="shared" si="88"/>
        <v>12-2019</v>
      </c>
      <c r="AG240" s="228">
        <f>IFERROR(VLOOKUP(AF240,IPC!$E$2:$F$1745,2,0),IPC!$H$1)</f>
        <v>148.710903108</v>
      </c>
      <c r="AH240" s="227" t="str">
        <f t="shared" si="96"/>
        <v>1-1900</v>
      </c>
      <c r="AI240" s="228">
        <f>IFERROR(VLOOKUP(AH240,IPC!$E$2:$F$1745,2,0),IPC!$H$1)</f>
        <v>196.40440950939998</v>
      </c>
      <c r="AJ240" s="227">
        <f>VLOOKUP(N240,T!$AD$1:$AE$50,2,0)</f>
        <v>1</v>
      </c>
      <c r="AK240" s="227">
        <f t="shared" si="94"/>
        <v>0</v>
      </c>
      <c r="AL240" s="229" t="s">
        <v>2191</v>
      </c>
      <c r="AM240" s="229">
        <v>2105551</v>
      </c>
    </row>
    <row r="241" spans="1:39" ht="15.75" x14ac:dyDescent="0.25">
      <c r="A241" s="207" t="s">
        <v>2432</v>
      </c>
      <c r="B241" s="208">
        <v>500000000</v>
      </c>
      <c r="C241" s="209">
        <v>1</v>
      </c>
      <c r="D241" s="209" t="s">
        <v>1583</v>
      </c>
      <c r="E241" s="210" t="s">
        <v>1</v>
      </c>
      <c r="F241" s="210" t="s">
        <v>1</v>
      </c>
      <c r="G241" s="210" t="s">
        <v>5</v>
      </c>
      <c r="H241" s="210" t="s">
        <v>5</v>
      </c>
      <c r="I241" s="211">
        <v>43845</v>
      </c>
      <c r="J241" s="212">
        <v>8</v>
      </c>
      <c r="K241" s="219" t="str">
        <f t="shared" si="97"/>
        <v>BAJA</v>
      </c>
      <c r="L241" s="214">
        <f t="shared" si="83"/>
        <v>4.0383561643835613</v>
      </c>
      <c r="M241" s="215">
        <f t="shared" si="84"/>
        <v>657569071</v>
      </c>
      <c r="N241" s="210" t="s">
        <v>1725</v>
      </c>
      <c r="O241" s="216">
        <f t="shared" si="89"/>
        <v>0.1031</v>
      </c>
      <c r="P241" s="217" t="s">
        <v>1584</v>
      </c>
      <c r="Q241" s="218"/>
      <c r="R241" s="217"/>
      <c r="S241" s="219" t="str">
        <f t="shared" si="85"/>
        <v>Cuentas de orden</v>
      </c>
      <c r="T241" s="220">
        <f t="shared" si="90"/>
        <v>638093209</v>
      </c>
      <c r="U241" s="220">
        <f t="shared" si="91"/>
        <v>638093209</v>
      </c>
      <c r="V241" s="221">
        <f t="shared" si="92"/>
        <v>0</v>
      </c>
      <c r="W241" s="222" t="str">
        <f t="shared" si="86"/>
        <v/>
      </c>
      <c r="X241" s="219">
        <f t="shared" si="98"/>
        <v>35</v>
      </c>
      <c r="Y241" s="219">
        <f t="shared" si="99"/>
        <v>35</v>
      </c>
      <c r="Z241" s="219">
        <f t="shared" si="100"/>
        <v>8</v>
      </c>
      <c r="AA241" s="219">
        <f t="shared" si="101"/>
        <v>8</v>
      </c>
      <c r="AB241" s="223">
        <f t="shared" si="95"/>
        <v>0.215</v>
      </c>
      <c r="AC241" s="224">
        <f t="shared" si="87"/>
        <v>46765</v>
      </c>
      <c r="AD241" s="225" t="str">
        <f t="shared" si="93"/>
        <v>12-2023</v>
      </c>
      <c r="AE241" s="226">
        <f>IFERROR(VLOOKUP(AD241,IPC!$E$2:$F$1745,2,0),IPC!$H$1)</f>
        <v>196.40440950939998</v>
      </c>
      <c r="AF241" s="227" t="str">
        <f t="shared" si="88"/>
        <v>1-2020</v>
      </c>
      <c r="AG241" s="228">
        <f>IFERROR(VLOOKUP(AF241,IPC!$E$2:$F$1745,2,0),IPC!$H$1)</f>
        <v>149.34127687839998</v>
      </c>
      <c r="AH241" s="227" t="str">
        <f t="shared" si="96"/>
        <v>1-1900</v>
      </c>
      <c r="AI241" s="228">
        <f>IFERROR(VLOOKUP(AH241,IPC!$E$2:$F$1745,2,0),IPC!$H$1)</f>
        <v>196.40440950939998</v>
      </c>
      <c r="AJ241" s="227">
        <f>VLOOKUP(N241,T!$AD$1:$AE$50,2,0)</f>
        <v>0</v>
      </c>
      <c r="AK241" s="227" t="str">
        <f t="shared" si="94"/>
        <v>ok</v>
      </c>
      <c r="AL241" s="229" t="s">
        <v>2191</v>
      </c>
      <c r="AM241" s="229">
        <v>2106932</v>
      </c>
    </row>
    <row r="242" spans="1:39" ht="15.75" x14ac:dyDescent="0.25">
      <c r="A242" s="207" t="s">
        <v>2433</v>
      </c>
      <c r="B242" s="208">
        <v>2556624223</v>
      </c>
      <c r="C242" s="209">
        <v>1</v>
      </c>
      <c r="D242" s="209" t="s">
        <v>1583</v>
      </c>
      <c r="E242" s="210" t="s">
        <v>1</v>
      </c>
      <c r="F242" s="210" t="s">
        <v>5</v>
      </c>
      <c r="G242" s="210" t="s">
        <v>1</v>
      </c>
      <c r="H242" s="210" t="s">
        <v>1</v>
      </c>
      <c r="I242" s="211">
        <v>43762</v>
      </c>
      <c r="J242" s="212">
        <v>8</v>
      </c>
      <c r="K242" s="219" t="str">
        <f t="shared" si="97"/>
        <v>MEDIA</v>
      </c>
      <c r="L242" s="214">
        <f t="shared" si="83"/>
        <v>3.8109589041095893</v>
      </c>
      <c r="M242" s="215">
        <f t="shared" si="84"/>
        <v>3388645603</v>
      </c>
      <c r="N242" s="210" t="s">
        <v>1727</v>
      </c>
      <c r="O242" s="216">
        <f t="shared" si="89"/>
        <v>0.1031</v>
      </c>
      <c r="P242" s="217" t="s">
        <v>1584</v>
      </c>
      <c r="Q242" s="218"/>
      <c r="R242" s="217"/>
      <c r="S242" s="219" t="str">
        <f t="shared" si="85"/>
        <v>Cuentas de orden</v>
      </c>
      <c r="T242" s="220">
        <f t="shared" si="90"/>
        <v>3293852456</v>
      </c>
      <c r="U242" s="220">
        <f t="shared" si="91"/>
        <v>3293852456</v>
      </c>
      <c r="V242" s="221">
        <f t="shared" si="92"/>
        <v>0</v>
      </c>
      <c r="W242" s="222" t="str">
        <f t="shared" si="86"/>
        <v/>
      </c>
      <c r="X242" s="219">
        <f t="shared" si="98"/>
        <v>35</v>
      </c>
      <c r="Y242" s="219">
        <f t="shared" si="99"/>
        <v>8</v>
      </c>
      <c r="Z242" s="219">
        <f t="shared" si="100"/>
        <v>35</v>
      </c>
      <c r="AA242" s="219">
        <f t="shared" si="101"/>
        <v>35</v>
      </c>
      <c r="AB242" s="223">
        <f t="shared" si="95"/>
        <v>0.28249999999999997</v>
      </c>
      <c r="AC242" s="224">
        <f t="shared" si="87"/>
        <v>46682</v>
      </c>
      <c r="AD242" s="225" t="str">
        <f t="shared" si="93"/>
        <v>12-2023</v>
      </c>
      <c r="AE242" s="226">
        <f>IFERROR(VLOOKUP(AD242,IPC!$E$2:$F$1745,2,0),IPC!$H$1)</f>
        <v>196.40440950939998</v>
      </c>
      <c r="AF242" s="227" t="str">
        <f t="shared" si="88"/>
        <v>10-2019</v>
      </c>
      <c r="AG242" s="228">
        <f>IFERROR(VLOOKUP(AF242,IPC!$E$2:$F$1745,2,0),IPC!$H$1)</f>
        <v>148.1808160738</v>
      </c>
      <c r="AH242" s="227" t="str">
        <f t="shared" si="96"/>
        <v>1-1900</v>
      </c>
      <c r="AI242" s="228">
        <f>IFERROR(VLOOKUP(AH242,IPC!$E$2:$F$1745,2,0),IPC!$H$1)</f>
        <v>196.40440950939998</v>
      </c>
      <c r="AJ242" s="227">
        <f>VLOOKUP(N242,T!$AD$1:$AE$50,2,0)</f>
        <v>0</v>
      </c>
      <c r="AK242" s="227" t="str">
        <f t="shared" si="94"/>
        <v>ok</v>
      </c>
      <c r="AL242" s="229" t="s">
        <v>2191</v>
      </c>
      <c r="AM242" s="229">
        <v>2112634</v>
      </c>
    </row>
    <row r="243" spans="1:39" ht="15.75" x14ac:dyDescent="0.25">
      <c r="A243" s="207" t="s">
        <v>2434</v>
      </c>
      <c r="B243" s="208">
        <v>27603866</v>
      </c>
      <c r="C243" s="209">
        <v>1</v>
      </c>
      <c r="D243" s="209" t="s">
        <v>1583</v>
      </c>
      <c r="E243" s="210" t="s">
        <v>1</v>
      </c>
      <c r="F243" s="210" t="s">
        <v>1</v>
      </c>
      <c r="G243" s="210" t="s">
        <v>5</v>
      </c>
      <c r="H243" s="210" t="s">
        <v>5</v>
      </c>
      <c r="I243" s="211">
        <v>43805</v>
      </c>
      <c r="J243" s="212">
        <v>8</v>
      </c>
      <c r="K243" s="219" t="str">
        <f t="shared" si="97"/>
        <v>BAJA</v>
      </c>
      <c r="L243" s="214">
        <f t="shared" si="83"/>
        <v>3.9287671232876713</v>
      </c>
      <c r="M243" s="215">
        <f t="shared" si="84"/>
        <v>36456782</v>
      </c>
      <c r="N243" s="210" t="s">
        <v>1725</v>
      </c>
      <c r="O243" s="216">
        <f t="shared" si="89"/>
        <v>0.1031</v>
      </c>
      <c r="P243" s="217" t="s">
        <v>1584</v>
      </c>
      <c r="Q243" s="218"/>
      <c r="R243" s="217"/>
      <c r="S243" s="219" t="str">
        <f t="shared" si="85"/>
        <v>Cuentas de orden</v>
      </c>
      <c r="T243" s="220">
        <f t="shared" si="90"/>
        <v>35405881</v>
      </c>
      <c r="U243" s="220">
        <f t="shared" si="91"/>
        <v>35405881</v>
      </c>
      <c r="V243" s="221">
        <f t="shared" si="92"/>
        <v>0</v>
      </c>
      <c r="W243" s="222" t="str">
        <f t="shared" si="86"/>
        <v/>
      </c>
      <c r="X243" s="219">
        <f t="shared" si="98"/>
        <v>35</v>
      </c>
      <c r="Y243" s="219">
        <f t="shared" si="99"/>
        <v>35</v>
      </c>
      <c r="Z243" s="219">
        <f t="shared" si="100"/>
        <v>8</v>
      </c>
      <c r="AA243" s="219">
        <f t="shared" si="101"/>
        <v>8</v>
      </c>
      <c r="AB243" s="223">
        <f t="shared" si="95"/>
        <v>0.215</v>
      </c>
      <c r="AC243" s="224">
        <f t="shared" si="87"/>
        <v>46725</v>
      </c>
      <c r="AD243" s="225" t="str">
        <f t="shared" si="93"/>
        <v>12-2023</v>
      </c>
      <c r="AE243" s="226">
        <f>IFERROR(VLOOKUP(AD243,IPC!$E$2:$F$1745,2,0),IPC!$H$1)</f>
        <v>196.40440950939998</v>
      </c>
      <c r="AF243" s="227" t="str">
        <f t="shared" si="88"/>
        <v>12-2019</v>
      </c>
      <c r="AG243" s="228">
        <f>IFERROR(VLOOKUP(AF243,IPC!$E$2:$F$1745,2,0),IPC!$H$1)</f>
        <v>148.710903108</v>
      </c>
      <c r="AH243" s="227" t="str">
        <f t="shared" si="96"/>
        <v>1-1900</v>
      </c>
      <c r="AI243" s="228">
        <f>IFERROR(VLOOKUP(AH243,IPC!$E$2:$F$1745,2,0),IPC!$H$1)</f>
        <v>196.40440950939998</v>
      </c>
      <c r="AJ243" s="227">
        <f>VLOOKUP(N243,T!$AD$1:$AE$50,2,0)</f>
        <v>0</v>
      </c>
      <c r="AK243" s="227" t="str">
        <f t="shared" si="94"/>
        <v>ok</v>
      </c>
      <c r="AL243" s="229" t="s">
        <v>2191</v>
      </c>
      <c r="AM243" s="229">
        <v>2112983</v>
      </c>
    </row>
    <row r="244" spans="1:39" ht="15.75" hidden="1" x14ac:dyDescent="0.25">
      <c r="A244" s="207" t="s">
        <v>2435</v>
      </c>
      <c r="B244" s="208">
        <v>0</v>
      </c>
      <c r="C244" s="209">
        <v>1</v>
      </c>
      <c r="D244" s="209" t="s">
        <v>1584</v>
      </c>
      <c r="E244" s="235"/>
      <c r="F244" s="235"/>
      <c r="G244" s="235"/>
      <c r="H244" s="235"/>
      <c r="I244" s="211">
        <v>43812</v>
      </c>
      <c r="J244" s="212">
        <v>10</v>
      </c>
      <c r="K244" s="219" t="str">
        <f t="shared" si="97"/>
        <v/>
      </c>
      <c r="L244" s="214">
        <f t="shared" si="83"/>
        <v>5.9479452054794519</v>
      </c>
      <c r="M244" s="215">
        <f t="shared" si="84"/>
        <v>0</v>
      </c>
      <c r="N244" s="210" t="s">
        <v>1553</v>
      </c>
      <c r="O244" s="216">
        <f t="shared" si="89"/>
        <v>0.1031</v>
      </c>
      <c r="P244" s="217" t="s">
        <v>1584</v>
      </c>
      <c r="Q244" s="218"/>
      <c r="R244" s="217"/>
      <c r="S244" s="219" t="str">
        <f t="shared" si="85"/>
        <v/>
      </c>
      <c r="T244" s="220">
        <f t="shared" si="90"/>
        <v>0</v>
      </c>
      <c r="U244" s="220">
        <f t="shared" si="91"/>
        <v>0</v>
      </c>
      <c r="V244" s="221">
        <f t="shared" si="92"/>
        <v>0</v>
      </c>
      <c r="W244" s="222" t="str">
        <f t="shared" si="86"/>
        <v>El proceso no genera erogación</v>
      </c>
      <c r="X244" s="219" t="e">
        <f t="shared" si="98"/>
        <v>#N/A</v>
      </c>
      <c r="Y244" s="219" t="e">
        <f t="shared" si="99"/>
        <v>#N/A</v>
      </c>
      <c r="Z244" s="219" t="e">
        <f t="shared" si="100"/>
        <v>#N/A</v>
      </c>
      <c r="AA244" s="219" t="e">
        <f t="shared" si="101"/>
        <v>#N/A</v>
      </c>
      <c r="AB244" s="223" t="e">
        <f t="shared" si="95"/>
        <v>#N/A</v>
      </c>
      <c r="AC244" s="224">
        <f t="shared" si="87"/>
        <v>47462</v>
      </c>
      <c r="AD244" s="225" t="str">
        <f t="shared" si="93"/>
        <v>12-2023</v>
      </c>
      <c r="AE244" s="226">
        <f>IFERROR(VLOOKUP(AD244,IPC!$E$2:$F$1745,2,0),IPC!$H$1)</f>
        <v>196.40440950939998</v>
      </c>
      <c r="AF244" s="227" t="str">
        <f t="shared" si="88"/>
        <v>12-2019</v>
      </c>
      <c r="AG244" s="228">
        <f>IFERROR(VLOOKUP(AF244,IPC!$E$2:$F$1745,2,0),IPC!$H$1)</f>
        <v>148.710903108</v>
      </c>
      <c r="AH244" s="227" t="str">
        <f t="shared" si="96"/>
        <v>1-1900</v>
      </c>
      <c r="AI244" s="228">
        <f>IFERROR(VLOOKUP(AH244,IPC!$E$2:$F$1745,2,0),IPC!$H$1)</f>
        <v>196.40440950939998</v>
      </c>
      <c r="AJ244" s="227">
        <f>VLOOKUP(N244,T!$AD$1:$AE$50,2,0)</f>
        <v>1</v>
      </c>
      <c r="AK244" s="227">
        <f t="shared" si="94"/>
        <v>0</v>
      </c>
      <c r="AL244" s="229" t="s">
        <v>2191</v>
      </c>
      <c r="AM244" s="229">
        <v>2114546</v>
      </c>
    </row>
    <row r="245" spans="1:39" ht="15.75" x14ac:dyDescent="0.25">
      <c r="A245" s="207" t="s">
        <v>2436</v>
      </c>
      <c r="B245" s="208">
        <v>27603866</v>
      </c>
      <c r="C245" s="209">
        <v>1</v>
      </c>
      <c r="D245" s="209" t="s">
        <v>1583</v>
      </c>
      <c r="E245" s="210" t="s">
        <v>0</v>
      </c>
      <c r="F245" s="210" t="s">
        <v>0</v>
      </c>
      <c r="G245" s="210" t="s">
        <v>5</v>
      </c>
      <c r="H245" s="210" t="s">
        <v>5</v>
      </c>
      <c r="I245" s="211">
        <v>43846</v>
      </c>
      <c r="J245" s="212">
        <v>8</v>
      </c>
      <c r="K245" s="219" t="str">
        <f t="shared" si="97"/>
        <v>MEDIA</v>
      </c>
      <c r="L245" s="214">
        <f t="shared" si="83"/>
        <v>4.0410958904109586</v>
      </c>
      <c r="M245" s="215">
        <f t="shared" si="84"/>
        <v>36302897</v>
      </c>
      <c r="N245" s="210" t="s">
        <v>1725</v>
      </c>
      <c r="O245" s="216">
        <f t="shared" si="89"/>
        <v>0.1031</v>
      </c>
      <c r="P245" s="217" t="s">
        <v>1583</v>
      </c>
      <c r="Q245" s="218">
        <v>45219</v>
      </c>
      <c r="R245" s="217">
        <v>27600000</v>
      </c>
      <c r="S245" s="219" t="str">
        <f t="shared" si="85"/>
        <v>Provisión contable</v>
      </c>
      <c r="T245" s="220">
        <f t="shared" si="90"/>
        <v>35226960</v>
      </c>
      <c r="U245" s="220">
        <f t="shared" si="91"/>
        <v>27729454</v>
      </c>
      <c r="V245" s="221">
        <f t="shared" si="92"/>
        <v>27729454</v>
      </c>
      <c r="W245" s="222" t="str">
        <f t="shared" si="86"/>
        <v>Ya tiene fallo desfavorable, clasifíquelo como Provisión contable</v>
      </c>
      <c r="X245" s="219">
        <f t="shared" si="98"/>
        <v>92</v>
      </c>
      <c r="Y245" s="219">
        <f t="shared" si="99"/>
        <v>92</v>
      </c>
      <c r="Z245" s="219">
        <f t="shared" si="100"/>
        <v>8</v>
      </c>
      <c r="AA245" s="219">
        <f t="shared" si="101"/>
        <v>8</v>
      </c>
      <c r="AB245" s="223">
        <f t="shared" si="95"/>
        <v>0.5</v>
      </c>
      <c r="AC245" s="224">
        <f t="shared" si="87"/>
        <v>46766</v>
      </c>
      <c r="AD245" s="225" t="str">
        <f t="shared" si="93"/>
        <v>12-2023</v>
      </c>
      <c r="AE245" s="226">
        <f>IFERROR(VLOOKUP(AD245,IPC!$E$2:$F$1745,2,0),IPC!$H$1)</f>
        <v>196.40440950939998</v>
      </c>
      <c r="AF245" s="227" t="str">
        <f t="shared" si="88"/>
        <v>1-2020</v>
      </c>
      <c r="AG245" s="228">
        <f>IFERROR(VLOOKUP(AF245,IPC!$E$2:$F$1745,2,0),IPC!$H$1)</f>
        <v>149.34127687839998</v>
      </c>
      <c r="AH245" s="227" t="str">
        <f t="shared" si="96"/>
        <v>10-2023</v>
      </c>
      <c r="AI245" s="228">
        <f>IFERROR(VLOOKUP(AH245,IPC!$E$2:$F$1745,2,0),IPC!$H$1)</f>
        <v>195.48750220699995</v>
      </c>
      <c r="AJ245" s="227">
        <f>VLOOKUP(N245,T!$AD$1:$AE$50,2,0)</f>
        <v>0</v>
      </c>
      <c r="AK245" s="227" t="str">
        <f t="shared" si="94"/>
        <v>ok</v>
      </c>
      <c r="AL245" s="229" t="s">
        <v>2191</v>
      </c>
      <c r="AM245" s="229">
        <v>2115020</v>
      </c>
    </row>
    <row r="246" spans="1:39" ht="15.75" hidden="1" x14ac:dyDescent="0.25">
      <c r="A246" s="207" t="s">
        <v>2437</v>
      </c>
      <c r="B246" s="208">
        <v>0</v>
      </c>
      <c r="C246" s="209">
        <v>1</v>
      </c>
      <c r="D246" s="209" t="s">
        <v>1584</v>
      </c>
      <c r="E246" s="210" t="s">
        <v>5</v>
      </c>
      <c r="F246" s="210" t="s">
        <v>5</v>
      </c>
      <c r="G246" s="210" t="s">
        <v>5</v>
      </c>
      <c r="H246" s="210" t="s">
        <v>5</v>
      </c>
      <c r="I246" s="211">
        <v>43812</v>
      </c>
      <c r="J246" s="212">
        <v>8</v>
      </c>
      <c r="K246" s="219" t="str">
        <f t="shared" si="97"/>
        <v>REMOTA</v>
      </c>
      <c r="L246" s="214">
        <f t="shared" si="83"/>
        <v>3.9479452054794519</v>
      </c>
      <c r="M246" s="215">
        <f t="shared" si="84"/>
        <v>0</v>
      </c>
      <c r="N246" s="210" t="s">
        <v>1553</v>
      </c>
      <c r="O246" s="216">
        <f t="shared" si="89"/>
        <v>0.1031</v>
      </c>
      <c r="P246" s="217" t="s">
        <v>1584</v>
      </c>
      <c r="Q246" s="218"/>
      <c r="R246" s="217"/>
      <c r="S246" s="219" t="str">
        <f t="shared" si="85"/>
        <v>No se registra</v>
      </c>
      <c r="T246" s="220">
        <f t="shared" si="90"/>
        <v>0</v>
      </c>
      <c r="U246" s="220">
        <f t="shared" si="91"/>
        <v>0</v>
      </c>
      <c r="V246" s="221">
        <f t="shared" si="92"/>
        <v>0</v>
      </c>
      <c r="W246" s="222" t="str">
        <f t="shared" si="86"/>
        <v>El proceso no genera erogación</v>
      </c>
      <c r="X246" s="219">
        <f t="shared" si="98"/>
        <v>8</v>
      </c>
      <c r="Y246" s="219">
        <f t="shared" si="99"/>
        <v>8</v>
      </c>
      <c r="Z246" s="219">
        <f t="shared" si="100"/>
        <v>8</v>
      </c>
      <c r="AA246" s="219">
        <f t="shared" si="101"/>
        <v>8</v>
      </c>
      <c r="AB246" s="223">
        <f t="shared" si="95"/>
        <v>0.08</v>
      </c>
      <c r="AC246" s="224">
        <f t="shared" si="87"/>
        <v>46732</v>
      </c>
      <c r="AD246" s="225" t="str">
        <f t="shared" si="93"/>
        <v>12-2023</v>
      </c>
      <c r="AE246" s="226">
        <f>IFERROR(VLOOKUP(AD246,IPC!$E$2:$F$1745,2,0),IPC!$H$1)</f>
        <v>196.40440950939998</v>
      </c>
      <c r="AF246" s="227" t="str">
        <f t="shared" si="88"/>
        <v>12-2019</v>
      </c>
      <c r="AG246" s="228">
        <f>IFERROR(VLOOKUP(AF246,IPC!$E$2:$F$1745,2,0),IPC!$H$1)</f>
        <v>148.710903108</v>
      </c>
      <c r="AH246" s="227" t="str">
        <f t="shared" si="96"/>
        <v>1-1900</v>
      </c>
      <c r="AI246" s="228">
        <f>IFERROR(VLOOKUP(AH246,IPC!$E$2:$F$1745,2,0),IPC!$H$1)</f>
        <v>196.40440950939998</v>
      </c>
      <c r="AJ246" s="227">
        <f>VLOOKUP(N246,T!$AD$1:$AE$50,2,0)</f>
        <v>1</v>
      </c>
      <c r="AK246" s="227">
        <f t="shared" si="94"/>
        <v>0</v>
      </c>
      <c r="AL246" s="229" t="s">
        <v>2191</v>
      </c>
      <c r="AM246" s="229">
        <v>2116680</v>
      </c>
    </row>
    <row r="247" spans="1:39" ht="15.75" hidden="1" x14ac:dyDescent="0.25">
      <c r="A247" s="207" t="s">
        <v>2438</v>
      </c>
      <c r="B247" s="208">
        <v>0</v>
      </c>
      <c r="C247" s="209">
        <v>1</v>
      </c>
      <c r="D247" s="209" t="s">
        <v>1584</v>
      </c>
      <c r="E247" s="210" t="s">
        <v>5</v>
      </c>
      <c r="F247" s="210" t="s">
        <v>5</v>
      </c>
      <c r="G247" s="210" t="s">
        <v>5</v>
      </c>
      <c r="H247" s="210" t="s">
        <v>5</v>
      </c>
      <c r="I247" s="211">
        <v>43812</v>
      </c>
      <c r="J247" s="212">
        <v>10</v>
      </c>
      <c r="K247" s="219" t="str">
        <f t="shared" si="97"/>
        <v>REMOTA</v>
      </c>
      <c r="L247" s="214">
        <f t="shared" si="83"/>
        <v>5.9479452054794519</v>
      </c>
      <c r="M247" s="215">
        <f t="shared" si="84"/>
        <v>0</v>
      </c>
      <c r="N247" s="210" t="s">
        <v>1553</v>
      </c>
      <c r="O247" s="216">
        <f t="shared" si="89"/>
        <v>0.1031</v>
      </c>
      <c r="P247" s="217" t="s">
        <v>1584</v>
      </c>
      <c r="Q247" s="218"/>
      <c r="R247" s="217"/>
      <c r="S247" s="219" t="str">
        <f t="shared" si="85"/>
        <v>No se registra</v>
      </c>
      <c r="T247" s="220">
        <f t="shared" si="90"/>
        <v>0</v>
      </c>
      <c r="U247" s="220">
        <f t="shared" si="91"/>
        <v>0</v>
      </c>
      <c r="V247" s="221">
        <f t="shared" si="92"/>
        <v>0</v>
      </c>
      <c r="W247" s="222" t="str">
        <f t="shared" si="86"/>
        <v>El proceso no genera erogación</v>
      </c>
      <c r="X247" s="219">
        <f t="shared" si="98"/>
        <v>8</v>
      </c>
      <c r="Y247" s="219">
        <f t="shared" si="99"/>
        <v>8</v>
      </c>
      <c r="Z247" s="219">
        <f t="shared" si="100"/>
        <v>8</v>
      </c>
      <c r="AA247" s="219">
        <f t="shared" si="101"/>
        <v>8</v>
      </c>
      <c r="AB247" s="223">
        <f t="shared" si="95"/>
        <v>0.08</v>
      </c>
      <c r="AC247" s="224">
        <f t="shared" si="87"/>
        <v>47462</v>
      </c>
      <c r="AD247" s="225" t="str">
        <f t="shared" si="93"/>
        <v>12-2023</v>
      </c>
      <c r="AE247" s="226">
        <f>IFERROR(VLOOKUP(AD247,IPC!$E$2:$F$1745,2,0),IPC!$H$1)</f>
        <v>196.40440950939998</v>
      </c>
      <c r="AF247" s="227" t="str">
        <f t="shared" si="88"/>
        <v>12-2019</v>
      </c>
      <c r="AG247" s="228">
        <f>IFERROR(VLOOKUP(AF247,IPC!$E$2:$F$1745,2,0),IPC!$H$1)</f>
        <v>148.710903108</v>
      </c>
      <c r="AH247" s="227" t="str">
        <f t="shared" si="96"/>
        <v>1-1900</v>
      </c>
      <c r="AI247" s="228">
        <f>IFERROR(VLOOKUP(AH247,IPC!$E$2:$F$1745,2,0),IPC!$H$1)</f>
        <v>196.40440950939998</v>
      </c>
      <c r="AJ247" s="227">
        <f>VLOOKUP(N247,T!$AD$1:$AE$50,2,0)</f>
        <v>1</v>
      </c>
      <c r="AK247" s="227">
        <f t="shared" si="94"/>
        <v>0</v>
      </c>
      <c r="AL247" s="229" t="s">
        <v>2191</v>
      </c>
      <c r="AM247" s="229">
        <v>2116717</v>
      </c>
    </row>
    <row r="248" spans="1:39" ht="15.75" hidden="1" x14ac:dyDescent="0.25">
      <c r="A248" s="207" t="s">
        <v>2439</v>
      </c>
      <c r="B248" s="208">
        <v>0</v>
      </c>
      <c r="C248" s="209">
        <v>1</v>
      </c>
      <c r="D248" s="209" t="s">
        <v>1584</v>
      </c>
      <c r="E248" s="210" t="s">
        <v>5</v>
      </c>
      <c r="F248" s="210" t="s">
        <v>5</v>
      </c>
      <c r="G248" s="210" t="s">
        <v>5</v>
      </c>
      <c r="H248" s="210" t="s">
        <v>5</v>
      </c>
      <c r="I248" s="211">
        <v>43812</v>
      </c>
      <c r="J248" s="212">
        <v>10</v>
      </c>
      <c r="K248" s="219" t="str">
        <f t="shared" si="97"/>
        <v>REMOTA</v>
      </c>
      <c r="L248" s="214">
        <f t="shared" si="83"/>
        <v>5.9479452054794519</v>
      </c>
      <c r="M248" s="215">
        <f t="shared" si="84"/>
        <v>0</v>
      </c>
      <c r="N248" s="210" t="s">
        <v>1553</v>
      </c>
      <c r="O248" s="216">
        <f t="shared" si="89"/>
        <v>0.1031</v>
      </c>
      <c r="P248" s="217" t="s">
        <v>1584</v>
      </c>
      <c r="Q248" s="218"/>
      <c r="R248" s="217"/>
      <c r="S248" s="219" t="str">
        <f t="shared" si="85"/>
        <v>No se registra</v>
      </c>
      <c r="T248" s="220">
        <f t="shared" si="90"/>
        <v>0</v>
      </c>
      <c r="U248" s="220">
        <f t="shared" si="91"/>
        <v>0</v>
      </c>
      <c r="V248" s="221">
        <f t="shared" si="92"/>
        <v>0</v>
      </c>
      <c r="W248" s="222" t="str">
        <f t="shared" si="86"/>
        <v>El proceso no genera erogación</v>
      </c>
      <c r="X248" s="219">
        <f t="shared" si="98"/>
        <v>8</v>
      </c>
      <c r="Y248" s="219">
        <f t="shared" si="99"/>
        <v>8</v>
      </c>
      <c r="Z248" s="219">
        <f t="shared" si="100"/>
        <v>8</v>
      </c>
      <c r="AA248" s="219">
        <f t="shared" si="101"/>
        <v>8</v>
      </c>
      <c r="AB248" s="223">
        <f t="shared" si="95"/>
        <v>0.08</v>
      </c>
      <c r="AC248" s="224">
        <f t="shared" si="87"/>
        <v>47462</v>
      </c>
      <c r="AD248" s="225" t="str">
        <f t="shared" si="93"/>
        <v>12-2023</v>
      </c>
      <c r="AE248" s="226">
        <f>IFERROR(VLOOKUP(AD248,IPC!$E$2:$F$1745,2,0),IPC!$H$1)</f>
        <v>196.40440950939998</v>
      </c>
      <c r="AF248" s="227" t="str">
        <f t="shared" si="88"/>
        <v>12-2019</v>
      </c>
      <c r="AG248" s="228">
        <f>IFERROR(VLOOKUP(AF248,IPC!$E$2:$F$1745,2,0),IPC!$H$1)</f>
        <v>148.710903108</v>
      </c>
      <c r="AH248" s="227" t="str">
        <f t="shared" si="96"/>
        <v>1-1900</v>
      </c>
      <c r="AI248" s="228">
        <f>IFERROR(VLOOKUP(AH248,IPC!$E$2:$F$1745,2,0),IPC!$H$1)</f>
        <v>196.40440950939998</v>
      </c>
      <c r="AJ248" s="227">
        <f>VLOOKUP(N248,T!$AD$1:$AE$50,2,0)</f>
        <v>1</v>
      </c>
      <c r="AK248" s="227">
        <f t="shared" si="94"/>
        <v>0</v>
      </c>
      <c r="AL248" s="229" t="s">
        <v>2191</v>
      </c>
      <c r="AM248" s="229">
        <v>2116762</v>
      </c>
    </row>
    <row r="249" spans="1:39" ht="15.75" hidden="1" x14ac:dyDescent="0.25">
      <c r="A249" s="207" t="s">
        <v>2440</v>
      </c>
      <c r="B249" s="208">
        <v>0</v>
      </c>
      <c r="C249" s="209">
        <v>1</v>
      </c>
      <c r="D249" s="209" t="s">
        <v>1584</v>
      </c>
      <c r="E249" s="210" t="s">
        <v>5</v>
      </c>
      <c r="F249" s="210" t="s">
        <v>5</v>
      </c>
      <c r="G249" s="210" t="s">
        <v>5</v>
      </c>
      <c r="H249" s="210" t="s">
        <v>5</v>
      </c>
      <c r="I249" s="211">
        <v>43812</v>
      </c>
      <c r="J249" s="212">
        <v>7</v>
      </c>
      <c r="K249" s="219" t="str">
        <f t="shared" si="97"/>
        <v>REMOTA</v>
      </c>
      <c r="L249" s="214">
        <f t="shared" si="83"/>
        <v>2.9479452054794519</v>
      </c>
      <c r="M249" s="215">
        <f t="shared" si="84"/>
        <v>0</v>
      </c>
      <c r="N249" s="210" t="s">
        <v>1553</v>
      </c>
      <c r="O249" s="216">
        <f t="shared" si="89"/>
        <v>0.1038</v>
      </c>
      <c r="P249" s="217" t="s">
        <v>1584</v>
      </c>
      <c r="Q249" s="218"/>
      <c r="R249" s="217"/>
      <c r="S249" s="219" t="str">
        <f t="shared" si="85"/>
        <v>No se registra</v>
      </c>
      <c r="T249" s="220">
        <f t="shared" si="90"/>
        <v>0</v>
      </c>
      <c r="U249" s="220">
        <f t="shared" si="91"/>
        <v>0</v>
      </c>
      <c r="V249" s="221">
        <f t="shared" si="92"/>
        <v>0</v>
      </c>
      <c r="W249" s="222" t="str">
        <f t="shared" si="86"/>
        <v>El proceso no genera erogación</v>
      </c>
      <c r="X249" s="219">
        <f t="shared" si="98"/>
        <v>8</v>
      </c>
      <c r="Y249" s="219">
        <f t="shared" si="99"/>
        <v>8</v>
      </c>
      <c r="Z249" s="219">
        <f t="shared" si="100"/>
        <v>8</v>
      </c>
      <c r="AA249" s="219">
        <f t="shared" si="101"/>
        <v>8</v>
      </c>
      <c r="AB249" s="223">
        <f t="shared" si="95"/>
        <v>0.08</v>
      </c>
      <c r="AC249" s="224">
        <f t="shared" si="87"/>
        <v>46367</v>
      </c>
      <c r="AD249" s="225" t="str">
        <f t="shared" si="93"/>
        <v>12-2023</v>
      </c>
      <c r="AE249" s="226">
        <f>IFERROR(VLOOKUP(AD249,IPC!$E$2:$F$1745,2,0),IPC!$H$1)</f>
        <v>196.40440950939998</v>
      </c>
      <c r="AF249" s="227" t="str">
        <f t="shared" si="88"/>
        <v>12-2019</v>
      </c>
      <c r="AG249" s="228">
        <f>IFERROR(VLOOKUP(AF249,IPC!$E$2:$F$1745,2,0),IPC!$H$1)</f>
        <v>148.710903108</v>
      </c>
      <c r="AH249" s="227" t="str">
        <f t="shared" si="96"/>
        <v>1-1900</v>
      </c>
      <c r="AI249" s="228">
        <f>IFERROR(VLOOKUP(AH249,IPC!$E$2:$F$1745,2,0),IPC!$H$1)</f>
        <v>196.40440950939998</v>
      </c>
      <c r="AJ249" s="227">
        <f>VLOOKUP(N249,T!$AD$1:$AE$50,2,0)</f>
        <v>1</v>
      </c>
      <c r="AK249" s="227">
        <f t="shared" si="94"/>
        <v>0</v>
      </c>
      <c r="AL249" s="229" t="s">
        <v>2191</v>
      </c>
      <c r="AM249" s="229">
        <v>2116779</v>
      </c>
    </row>
    <row r="250" spans="1:39" ht="15.75" hidden="1" x14ac:dyDescent="0.25">
      <c r="A250" s="207" t="s">
        <v>2441</v>
      </c>
      <c r="B250" s="208">
        <v>0</v>
      </c>
      <c r="C250" s="209">
        <v>1</v>
      </c>
      <c r="D250" s="209" t="s">
        <v>1584</v>
      </c>
      <c r="E250" s="210" t="s">
        <v>5</v>
      </c>
      <c r="F250" s="210" t="s">
        <v>5</v>
      </c>
      <c r="G250" s="210" t="s">
        <v>5</v>
      </c>
      <c r="H250" s="210" t="s">
        <v>5</v>
      </c>
      <c r="I250" s="211">
        <v>43812</v>
      </c>
      <c r="J250" s="212">
        <v>7.083333333333333</v>
      </c>
      <c r="K250" s="219" t="str">
        <f t="shared" si="97"/>
        <v>REMOTA</v>
      </c>
      <c r="L250" s="214">
        <f t="shared" si="83"/>
        <v>3.0312785388127788</v>
      </c>
      <c r="M250" s="215">
        <f t="shared" si="84"/>
        <v>0</v>
      </c>
      <c r="N250" s="210" t="s">
        <v>1553</v>
      </c>
      <c r="O250" s="216">
        <f t="shared" si="89"/>
        <v>0.1031</v>
      </c>
      <c r="P250" s="217" t="s">
        <v>1584</v>
      </c>
      <c r="Q250" s="218"/>
      <c r="R250" s="217"/>
      <c r="S250" s="219" t="str">
        <f t="shared" si="85"/>
        <v>No se registra</v>
      </c>
      <c r="T250" s="220">
        <f t="shared" si="90"/>
        <v>0</v>
      </c>
      <c r="U250" s="220">
        <f t="shared" si="91"/>
        <v>0</v>
      </c>
      <c r="V250" s="221">
        <f t="shared" si="92"/>
        <v>0</v>
      </c>
      <c r="W250" s="222" t="str">
        <f t="shared" si="86"/>
        <v>El proceso no genera erogación</v>
      </c>
      <c r="X250" s="219">
        <f t="shared" si="98"/>
        <v>8</v>
      </c>
      <c r="Y250" s="219">
        <f t="shared" si="99"/>
        <v>8</v>
      </c>
      <c r="Z250" s="219">
        <f t="shared" si="100"/>
        <v>8</v>
      </c>
      <c r="AA250" s="219">
        <f t="shared" si="101"/>
        <v>8</v>
      </c>
      <c r="AB250" s="223">
        <f t="shared" si="95"/>
        <v>0.08</v>
      </c>
      <c r="AC250" s="224">
        <f t="shared" si="87"/>
        <v>46397.416666666664</v>
      </c>
      <c r="AD250" s="225" t="str">
        <f t="shared" si="93"/>
        <v>12-2023</v>
      </c>
      <c r="AE250" s="226">
        <f>IFERROR(VLOOKUP(AD250,IPC!$E$2:$F$1745,2,0),IPC!$H$1)</f>
        <v>196.40440950939998</v>
      </c>
      <c r="AF250" s="227" t="str">
        <f t="shared" si="88"/>
        <v>12-2019</v>
      </c>
      <c r="AG250" s="228">
        <f>IFERROR(VLOOKUP(AF250,IPC!$E$2:$F$1745,2,0),IPC!$H$1)</f>
        <v>148.710903108</v>
      </c>
      <c r="AH250" s="227" t="str">
        <f t="shared" si="96"/>
        <v>1-1900</v>
      </c>
      <c r="AI250" s="228">
        <f>IFERROR(VLOOKUP(AH250,IPC!$E$2:$F$1745,2,0),IPC!$H$1)</f>
        <v>196.40440950939998</v>
      </c>
      <c r="AJ250" s="227">
        <f>VLOOKUP(N250,T!$AD$1:$AE$50,2,0)</f>
        <v>1</v>
      </c>
      <c r="AK250" s="227">
        <f t="shared" si="94"/>
        <v>0</v>
      </c>
      <c r="AL250" s="229" t="s">
        <v>2191</v>
      </c>
      <c r="AM250" s="229">
        <v>2116794</v>
      </c>
    </row>
    <row r="251" spans="1:39" ht="15.75" x14ac:dyDescent="0.25">
      <c r="A251" s="207" t="s">
        <v>2442</v>
      </c>
      <c r="B251" s="208">
        <v>104895200</v>
      </c>
      <c r="C251" s="209">
        <v>1</v>
      </c>
      <c r="D251" s="209" t="s">
        <v>1583</v>
      </c>
      <c r="E251" s="210" t="s">
        <v>1</v>
      </c>
      <c r="F251" s="210" t="s">
        <v>5</v>
      </c>
      <c r="G251" s="210" t="s">
        <v>5</v>
      </c>
      <c r="H251" s="210" t="s">
        <v>5</v>
      </c>
      <c r="I251" s="211">
        <v>43867</v>
      </c>
      <c r="J251" s="212">
        <v>8</v>
      </c>
      <c r="K251" s="219" t="str">
        <f t="shared" si="97"/>
        <v>BAJA</v>
      </c>
      <c r="L251" s="214">
        <f t="shared" si="83"/>
        <v>4.0986301369863014</v>
      </c>
      <c r="M251" s="215">
        <f t="shared" si="84"/>
        <v>137031475</v>
      </c>
      <c r="N251" s="210" t="s">
        <v>1725</v>
      </c>
      <c r="O251" s="216">
        <f t="shared" si="89"/>
        <v>0.1031</v>
      </c>
      <c r="P251" s="217" t="s">
        <v>1584</v>
      </c>
      <c r="Q251" s="218"/>
      <c r="R251" s="217"/>
      <c r="S251" s="219" t="str">
        <f t="shared" si="85"/>
        <v>Cuentas de orden</v>
      </c>
      <c r="T251" s="220">
        <f t="shared" si="90"/>
        <v>132913224</v>
      </c>
      <c r="U251" s="220">
        <f t="shared" si="91"/>
        <v>132913224</v>
      </c>
      <c r="V251" s="221">
        <f t="shared" si="92"/>
        <v>0</v>
      </c>
      <c r="W251" s="222" t="str">
        <f t="shared" si="86"/>
        <v/>
      </c>
      <c r="X251" s="219">
        <f t="shared" si="98"/>
        <v>35</v>
      </c>
      <c r="Y251" s="219">
        <f t="shared" si="99"/>
        <v>8</v>
      </c>
      <c r="Z251" s="219">
        <f t="shared" si="100"/>
        <v>8</v>
      </c>
      <c r="AA251" s="219">
        <f t="shared" si="101"/>
        <v>8</v>
      </c>
      <c r="AB251" s="223">
        <f t="shared" si="95"/>
        <v>0.14749999999999999</v>
      </c>
      <c r="AC251" s="224">
        <f t="shared" si="87"/>
        <v>46787</v>
      </c>
      <c r="AD251" s="225" t="str">
        <f t="shared" si="93"/>
        <v>12-2023</v>
      </c>
      <c r="AE251" s="226">
        <f>IFERROR(VLOOKUP(AD251,IPC!$E$2:$F$1745,2,0),IPC!$H$1)</f>
        <v>196.40440950939998</v>
      </c>
      <c r="AF251" s="227" t="str">
        <f t="shared" si="88"/>
        <v>2-2020</v>
      </c>
      <c r="AG251" s="228">
        <f>IFERROR(VLOOKUP(AF251,IPC!$E$2:$F$1745,2,0),IPC!$H$1)</f>
        <v>150.34414424039997</v>
      </c>
      <c r="AH251" s="227" t="str">
        <f t="shared" si="96"/>
        <v>1-1900</v>
      </c>
      <c r="AI251" s="228">
        <f>IFERROR(VLOOKUP(AH251,IPC!$E$2:$F$1745,2,0),IPC!$H$1)</f>
        <v>196.40440950939998</v>
      </c>
      <c r="AJ251" s="227">
        <f>VLOOKUP(N251,T!$AD$1:$AE$50,2,0)</f>
        <v>0</v>
      </c>
      <c r="AK251" s="227" t="str">
        <f t="shared" si="94"/>
        <v>ok</v>
      </c>
      <c r="AL251" s="229" t="s">
        <v>2191</v>
      </c>
      <c r="AM251" s="229">
        <v>2117352</v>
      </c>
    </row>
    <row r="252" spans="1:39" ht="15.75" x14ac:dyDescent="0.25">
      <c r="A252" s="207" t="s">
        <v>2443</v>
      </c>
      <c r="B252" s="208">
        <v>55208000</v>
      </c>
      <c r="C252" s="209">
        <v>1</v>
      </c>
      <c r="D252" s="209" t="s">
        <v>1583</v>
      </c>
      <c r="E252" s="210" t="s">
        <v>1</v>
      </c>
      <c r="F252" s="210" t="s">
        <v>5</v>
      </c>
      <c r="G252" s="210" t="s">
        <v>5</v>
      </c>
      <c r="H252" s="210" t="s">
        <v>5</v>
      </c>
      <c r="I252" s="211">
        <v>43851</v>
      </c>
      <c r="J252" s="212">
        <v>8</v>
      </c>
      <c r="K252" s="219" t="str">
        <f t="shared" si="97"/>
        <v>BAJA</v>
      </c>
      <c r="L252" s="214">
        <f t="shared" si="83"/>
        <v>4.0547945205479454</v>
      </c>
      <c r="M252" s="215">
        <f t="shared" si="84"/>
        <v>72606147</v>
      </c>
      <c r="N252" s="210" t="s">
        <v>1725</v>
      </c>
      <c r="O252" s="216">
        <f t="shared" si="89"/>
        <v>0.1031</v>
      </c>
      <c r="P252" s="217" t="s">
        <v>1584</v>
      </c>
      <c r="Q252" s="218"/>
      <c r="R252" s="217"/>
      <c r="S252" s="219" t="str">
        <f t="shared" si="85"/>
        <v>Cuentas de orden</v>
      </c>
      <c r="T252" s="220">
        <f t="shared" si="90"/>
        <v>70447078</v>
      </c>
      <c r="U252" s="220">
        <f t="shared" si="91"/>
        <v>70447078</v>
      </c>
      <c r="V252" s="221">
        <f t="shared" si="92"/>
        <v>0</v>
      </c>
      <c r="W252" s="222" t="str">
        <f t="shared" si="86"/>
        <v/>
      </c>
      <c r="X252" s="219">
        <f t="shared" si="98"/>
        <v>35</v>
      </c>
      <c r="Y252" s="219">
        <f t="shared" si="99"/>
        <v>8</v>
      </c>
      <c r="Z252" s="219">
        <f t="shared" si="100"/>
        <v>8</v>
      </c>
      <c r="AA252" s="219">
        <f t="shared" si="101"/>
        <v>8</v>
      </c>
      <c r="AB252" s="223">
        <f t="shared" si="95"/>
        <v>0.14749999999999999</v>
      </c>
      <c r="AC252" s="224">
        <f t="shared" si="87"/>
        <v>46771</v>
      </c>
      <c r="AD252" s="225" t="str">
        <f t="shared" si="93"/>
        <v>12-2023</v>
      </c>
      <c r="AE252" s="226">
        <f>IFERROR(VLOOKUP(AD252,IPC!$E$2:$F$1745,2,0),IPC!$H$1)</f>
        <v>196.40440950939998</v>
      </c>
      <c r="AF252" s="227" t="str">
        <f t="shared" si="88"/>
        <v>1-2020</v>
      </c>
      <c r="AG252" s="228">
        <f>IFERROR(VLOOKUP(AF252,IPC!$E$2:$F$1745,2,0),IPC!$H$1)</f>
        <v>149.34127687839998</v>
      </c>
      <c r="AH252" s="227" t="str">
        <f t="shared" si="96"/>
        <v>1-1900</v>
      </c>
      <c r="AI252" s="228">
        <f>IFERROR(VLOOKUP(AH252,IPC!$E$2:$F$1745,2,0),IPC!$H$1)</f>
        <v>196.40440950939998</v>
      </c>
      <c r="AJ252" s="227">
        <f>VLOOKUP(N252,T!$AD$1:$AE$50,2,0)</f>
        <v>0</v>
      </c>
      <c r="AK252" s="227" t="str">
        <f t="shared" si="94"/>
        <v>ok</v>
      </c>
      <c r="AL252" s="229" t="s">
        <v>2191</v>
      </c>
      <c r="AM252" s="229">
        <v>2117431</v>
      </c>
    </row>
    <row r="253" spans="1:39" ht="15.75" hidden="1" x14ac:dyDescent="0.25">
      <c r="A253" s="207" t="s">
        <v>2444</v>
      </c>
      <c r="B253" s="208">
        <v>0</v>
      </c>
      <c r="C253" s="209">
        <v>1</v>
      </c>
      <c r="D253" s="209" t="s">
        <v>1584</v>
      </c>
      <c r="E253" s="235"/>
      <c r="F253" s="235"/>
      <c r="G253" s="235"/>
      <c r="H253" s="235"/>
      <c r="I253" s="211">
        <v>43812</v>
      </c>
      <c r="J253" s="212">
        <v>8</v>
      </c>
      <c r="K253" s="219" t="str">
        <f t="shared" si="97"/>
        <v/>
      </c>
      <c r="L253" s="214">
        <f t="shared" si="83"/>
        <v>3.9479452054794519</v>
      </c>
      <c r="M253" s="215">
        <f t="shared" si="84"/>
        <v>0</v>
      </c>
      <c r="N253" s="210" t="s">
        <v>1553</v>
      </c>
      <c r="O253" s="216">
        <f t="shared" si="89"/>
        <v>0.1031</v>
      </c>
      <c r="P253" s="217" t="s">
        <v>1584</v>
      </c>
      <c r="Q253" s="218"/>
      <c r="R253" s="217"/>
      <c r="S253" s="219" t="str">
        <f t="shared" si="85"/>
        <v/>
      </c>
      <c r="T253" s="220">
        <f t="shared" si="90"/>
        <v>0</v>
      </c>
      <c r="U253" s="220">
        <f t="shared" si="91"/>
        <v>0</v>
      </c>
      <c r="V253" s="221">
        <f t="shared" si="92"/>
        <v>0</v>
      </c>
      <c r="W253" s="222" t="str">
        <f t="shared" si="86"/>
        <v>El proceso no genera erogación</v>
      </c>
      <c r="X253" s="219" t="e">
        <f t="shared" si="98"/>
        <v>#N/A</v>
      </c>
      <c r="Y253" s="219" t="e">
        <f t="shared" si="99"/>
        <v>#N/A</v>
      </c>
      <c r="Z253" s="219" t="e">
        <f t="shared" si="100"/>
        <v>#N/A</v>
      </c>
      <c r="AA253" s="219" t="e">
        <f t="shared" si="101"/>
        <v>#N/A</v>
      </c>
      <c r="AB253" s="223" t="e">
        <f t="shared" si="95"/>
        <v>#N/A</v>
      </c>
      <c r="AC253" s="224">
        <f t="shared" si="87"/>
        <v>46732</v>
      </c>
      <c r="AD253" s="225" t="str">
        <f t="shared" si="93"/>
        <v>12-2023</v>
      </c>
      <c r="AE253" s="226">
        <f>IFERROR(VLOOKUP(AD253,IPC!$E$2:$F$1745,2,0),IPC!$H$1)</f>
        <v>196.40440950939998</v>
      </c>
      <c r="AF253" s="227" t="str">
        <f t="shared" si="88"/>
        <v>12-2019</v>
      </c>
      <c r="AG253" s="228">
        <f>IFERROR(VLOOKUP(AF253,IPC!$E$2:$F$1745,2,0),IPC!$H$1)</f>
        <v>148.710903108</v>
      </c>
      <c r="AH253" s="227" t="str">
        <f t="shared" si="96"/>
        <v>1-1900</v>
      </c>
      <c r="AI253" s="228">
        <f>IFERROR(VLOOKUP(AH253,IPC!$E$2:$F$1745,2,0),IPC!$H$1)</f>
        <v>196.40440950939998</v>
      </c>
      <c r="AJ253" s="227">
        <f>VLOOKUP(N253,T!$AD$1:$AE$50,2,0)</f>
        <v>1</v>
      </c>
      <c r="AK253" s="227">
        <f t="shared" si="94"/>
        <v>0</v>
      </c>
      <c r="AL253" s="229" t="s">
        <v>2191</v>
      </c>
      <c r="AM253" s="229">
        <v>2117456</v>
      </c>
    </row>
    <row r="254" spans="1:39" ht="15.75" hidden="1" x14ac:dyDescent="0.25">
      <c r="A254" s="207" t="s">
        <v>2445</v>
      </c>
      <c r="B254" s="208">
        <v>0</v>
      </c>
      <c r="C254" s="209">
        <v>1</v>
      </c>
      <c r="D254" s="209" t="s">
        <v>1584</v>
      </c>
      <c r="E254" s="235"/>
      <c r="F254" s="235"/>
      <c r="G254" s="235"/>
      <c r="H254" s="235"/>
      <c r="I254" s="211">
        <v>43812</v>
      </c>
      <c r="J254" s="212">
        <v>9</v>
      </c>
      <c r="K254" s="219" t="str">
        <f t="shared" si="97"/>
        <v>REMOTA</v>
      </c>
      <c r="L254" s="214">
        <f t="shared" si="83"/>
        <v>4.9479452054794519</v>
      </c>
      <c r="M254" s="215">
        <f t="shared" si="84"/>
        <v>0</v>
      </c>
      <c r="N254" s="210" t="s">
        <v>1553</v>
      </c>
      <c r="O254" s="216">
        <f t="shared" si="89"/>
        <v>0.1031</v>
      </c>
      <c r="P254" s="217" t="s">
        <v>1584</v>
      </c>
      <c r="Q254" s="218"/>
      <c r="R254" s="217"/>
      <c r="S254" s="219" t="str">
        <f t="shared" si="85"/>
        <v>No se registra</v>
      </c>
      <c r="T254" s="220">
        <f>+M254</f>
        <v>0</v>
      </c>
      <c r="U254" s="220">
        <f t="shared" si="91"/>
        <v>0</v>
      </c>
      <c r="V254" s="221">
        <f t="shared" si="92"/>
        <v>0</v>
      </c>
      <c r="W254" s="222" t="str">
        <f t="shared" si="86"/>
        <v>El proceso no genera erogación</v>
      </c>
      <c r="X254" s="219">
        <v>0</v>
      </c>
      <c r="Y254" s="219">
        <v>0</v>
      </c>
      <c r="Z254" s="219">
        <v>0</v>
      </c>
      <c r="AA254" s="219">
        <v>0</v>
      </c>
      <c r="AB254" s="223">
        <f t="shared" si="95"/>
        <v>0</v>
      </c>
      <c r="AC254" s="224">
        <f t="shared" si="87"/>
        <v>47097</v>
      </c>
      <c r="AD254" s="225" t="str">
        <f t="shared" si="93"/>
        <v>12-2023</v>
      </c>
      <c r="AE254" s="226">
        <f>IFERROR(VLOOKUP(AD254,IPC!$E$2:$F$1745,2,0),IPC!$H$1)</f>
        <v>196.40440950939998</v>
      </c>
      <c r="AF254" s="227" t="str">
        <f t="shared" si="88"/>
        <v>12-2019</v>
      </c>
      <c r="AG254" s="228">
        <f>IFERROR(VLOOKUP(AF254,IPC!$E$2:$F$1745,2,0),IPC!$H$1)</f>
        <v>148.710903108</v>
      </c>
      <c r="AH254" s="227" t="str">
        <f t="shared" si="96"/>
        <v>1-1900</v>
      </c>
      <c r="AI254" s="228">
        <f>IFERROR(VLOOKUP(AH254,IPC!$E$2:$F$1745,2,0),IPC!$H$1)</f>
        <v>196.40440950939998</v>
      </c>
      <c r="AJ254" s="227">
        <f>VLOOKUP(N254,T!$AD$1:$AE$50,2,0)</f>
        <v>1</v>
      </c>
      <c r="AK254" s="227">
        <f t="shared" si="94"/>
        <v>0</v>
      </c>
      <c r="AL254" s="229" t="s">
        <v>2191</v>
      </c>
      <c r="AM254" s="229">
        <v>2117488</v>
      </c>
    </row>
    <row r="255" spans="1:39" ht="15.75" hidden="1" x14ac:dyDescent="0.25">
      <c r="A255" s="207" t="s">
        <v>2446</v>
      </c>
      <c r="B255" s="208">
        <v>0</v>
      </c>
      <c r="C255" s="209">
        <v>1</v>
      </c>
      <c r="D255" s="209" t="s">
        <v>1584</v>
      </c>
      <c r="E255" s="235"/>
      <c r="F255" s="235"/>
      <c r="G255" s="235"/>
      <c r="H255" s="235"/>
      <c r="I255" s="211">
        <v>43812</v>
      </c>
      <c r="J255" s="212">
        <v>20</v>
      </c>
      <c r="K255" s="219" t="str">
        <f t="shared" si="97"/>
        <v/>
      </c>
      <c r="L255" s="214">
        <f t="shared" si="83"/>
        <v>15.947945205479453</v>
      </c>
      <c r="M255" s="215">
        <f t="shared" si="84"/>
        <v>0</v>
      </c>
      <c r="N255" s="210" t="s">
        <v>1553</v>
      </c>
      <c r="O255" s="216">
        <f t="shared" si="89"/>
        <v>0.1074</v>
      </c>
      <c r="P255" s="217" t="s">
        <v>1584</v>
      </c>
      <c r="Q255" s="218"/>
      <c r="R255" s="217"/>
      <c r="S255" s="219" t="str">
        <f t="shared" si="85"/>
        <v/>
      </c>
      <c r="T255" s="220">
        <f t="shared" si="90"/>
        <v>0</v>
      </c>
      <c r="U255" s="220">
        <f t="shared" si="91"/>
        <v>0</v>
      </c>
      <c r="V255" s="221">
        <f t="shared" si="92"/>
        <v>0</v>
      </c>
      <c r="W255" s="222" t="str">
        <f t="shared" si="86"/>
        <v>El proceso no genera erogación</v>
      </c>
      <c r="X255" s="219" t="e">
        <f t="shared" ref="X255:AA260" si="102">VLOOKUP(E255,$D$5:$F$9,3,0)</f>
        <v>#N/A</v>
      </c>
      <c r="Y255" s="219" t="e">
        <f t="shared" si="102"/>
        <v>#N/A</v>
      </c>
      <c r="Z255" s="219" t="e">
        <f t="shared" si="102"/>
        <v>#N/A</v>
      </c>
      <c r="AA255" s="219" t="e">
        <f t="shared" si="102"/>
        <v>#N/A</v>
      </c>
      <c r="AB255" s="223" t="e">
        <f t="shared" si="95"/>
        <v>#N/A</v>
      </c>
      <c r="AC255" s="224">
        <f t="shared" si="87"/>
        <v>51112</v>
      </c>
      <c r="AD255" s="225" t="str">
        <f t="shared" si="93"/>
        <v>12-2023</v>
      </c>
      <c r="AE255" s="226">
        <f>IFERROR(VLOOKUP(AD255,IPC!$E$2:$F$1745,2,0),IPC!$H$1)</f>
        <v>196.40440950939998</v>
      </c>
      <c r="AF255" s="227" t="str">
        <f t="shared" si="88"/>
        <v>12-2019</v>
      </c>
      <c r="AG255" s="228">
        <f>IFERROR(VLOOKUP(AF255,IPC!$E$2:$F$1745,2,0),IPC!$H$1)</f>
        <v>148.710903108</v>
      </c>
      <c r="AH255" s="227" t="str">
        <f t="shared" si="96"/>
        <v>1-1900</v>
      </c>
      <c r="AI255" s="228">
        <f>IFERROR(VLOOKUP(AH255,IPC!$E$2:$F$1745,2,0),IPC!$H$1)</f>
        <v>196.40440950939998</v>
      </c>
      <c r="AJ255" s="227">
        <f>VLOOKUP(N255,T!$AD$1:$AE$50,2,0)</f>
        <v>1</v>
      </c>
      <c r="AK255" s="227">
        <f t="shared" si="94"/>
        <v>0</v>
      </c>
      <c r="AL255" s="229" t="s">
        <v>2191</v>
      </c>
      <c r="AM255" s="229">
        <v>2118222</v>
      </c>
    </row>
    <row r="256" spans="1:39" ht="15.75" x14ac:dyDescent="0.25">
      <c r="A256" s="207" t="s">
        <v>2447</v>
      </c>
      <c r="B256" s="208">
        <v>26562320</v>
      </c>
      <c r="C256" s="209">
        <v>1</v>
      </c>
      <c r="D256" s="209" t="s">
        <v>1583</v>
      </c>
      <c r="E256" s="210" t="s">
        <v>1</v>
      </c>
      <c r="F256" s="210" t="s">
        <v>5</v>
      </c>
      <c r="G256" s="210" t="s">
        <v>1</v>
      </c>
      <c r="H256" s="210" t="s">
        <v>5</v>
      </c>
      <c r="I256" s="211">
        <v>43643</v>
      </c>
      <c r="J256" s="212">
        <v>17</v>
      </c>
      <c r="K256" s="219" t="str">
        <f t="shared" si="97"/>
        <v>BAJA</v>
      </c>
      <c r="L256" s="214">
        <f t="shared" si="83"/>
        <v>12.484931506849316</v>
      </c>
      <c r="M256" s="215">
        <f t="shared" si="84"/>
        <v>35453495</v>
      </c>
      <c r="N256" s="210" t="s">
        <v>1725</v>
      </c>
      <c r="O256" s="216">
        <f t="shared" si="89"/>
        <v>0.1074</v>
      </c>
      <c r="P256" s="217" t="s">
        <v>1584</v>
      </c>
      <c r="Q256" s="218"/>
      <c r="R256" s="217"/>
      <c r="S256" s="219" t="str">
        <f t="shared" si="85"/>
        <v>Cuentas de orden</v>
      </c>
      <c r="T256" s="220">
        <f t="shared" si="90"/>
        <v>30774885</v>
      </c>
      <c r="U256" s="220">
        <f t="shared" si="91"/>
        <v>30774885</v>
      </c>
      <c r="V256" s="221">
        <f t="shared" si="92"/>
        <v>0</v>
      </c>
      <c r="W256" s="222" t="str">
        <f t="shared" si="86"/>
        <v/>
      </c>
      <c r="X256" s="219">
        <f t="shared" si="102"/>
        <v>35</v>
      </c>
      <c r="Y256" s="219">
        <f t="shared" si="102"/>
        <v>8</v>
      </c>
      <c r="Z256" s="219">
        <f t="shared" si="102"/>
        <v>35</v>
      </c>
      <c r="AA256" s="219">
        <f t="shared" si="102"/>
        <v>8</v>
      </c>
      <c r="AB256" s="223">
        <f t="shared" si="95"/>
        <v>0.215</v>
      </c>
      <c r="AC256" s="224">
        <f t="shared" si="87"/>
        <v>49848</v>
      </c>
      <c r="AD256" s="225" t="str">
        <f t="shared" si="93"/>
        <v>12-2023</v>
      </c>
      <c r="AE256" s="226">
        <f>IFERROR(VLOOKUP(AD256,IPC!$E$2:$F$1745,2,0),IPC!$H$1)</f>
        <v>196.40440950939998</v>
      </c>
      <c r="AF256" s="227" t="str">
        <f t="shared" si="88"/>
        <v>6-2019</v>
      </c>
      <c r="AG256" s="228">
        <f>IFERROR(VLOOKUP(AF256,IPC!$E$2:$F$1745,2,0),IPC!$H$1)</f>
        <v>147.14929535859997</v>
      </c>
      <c r="AH256" s="227" t="str">
        <f t="shared" si="96"/>
        <v>1-1900</v>
      </c>
      <c r="AI256" s="228">
        <f>IFERROR(VLOOKUP(AH256,IPC!$E$2:$F$1745,2,0),IPC!$H$1)</f>
        <v>196.40440950939998</v>
      </c>
      <c r="AJ256" s="227">
        <f>VLOOKUP(N256,T!$AD$1:$AE$50,2,0)</f>
        <v>0</v>
      </c>
      <c r="AK256" s="227" t="str">
        <f t="shared" si="94"/>
        <v>ok</v>
      </c>
      <c r="AL256" s="229" t="s">
        <v>2191</v>
      </c>
      <c r="AM256" s="229">
        <v>2119772</v>
      </c>
    </row>
    <row r="257" spans="1:39" ht="15.75" hidden="1" x14ac:dyDescent="0.25">
      <c r="A257" s="207" t="s">
        <v>2448</v>
      </c>
      <c r="B257" s="208">
        <v>0</v>
      </c>
      <c r="C257" s="209">
        <v>1</v>
      </c>
      <c r="D257" s="209" t="s">
        <v>1584</v>
      </c>
      <c r="E257" s="210" t="s">
        <v>5</v>
      </c>
      <c r="F257" s="210" t="s">
        <v>5</v>
      </c>
      <c r="G257" s="210" t="s">
        <v>5</v>
      </c>
      <c r="H257" s="210" t="s">
        <v>5</v>
      </c>
      <c r="I257" s="211">
        <v>43269</v>
      </c>
      <c r="J257" s="212">
        <v>15</v>
      </c>
      <c r="K257" s="219" t="str">
        <f t="shared" si="97"/>
        <v>REMOTA</v>
      </c>
      <c r="L257" s="214">
        <f t="shared" si="83"/>
        <v>9.4602739726027405</v>
      </c>
      <c r="M257" s="215">
        <f t="shared" si="84"/>
        <v>0</v>
      </c>
      <c r="N257" s="210" t="s">
        <v>1553</v>
      </c>
      <c r="O257" s="216">
        <f t="shared" si="89"/>
        <v>0.1074</v>
      </c>
      <c r="P257" s="217" t="s">
        <v>1584</v>
      </c>
      <c r="Q257" s="218"/>
      <c r="R257" s="217"/>
      <c r="S257" s="219" t="str">
        <f t="shared" si="85"/>
        <v>No se registra</v>
      </c>
      <c r="T257" s="220">
        <f t="shared" si="90"/>
        <v>0</v>
      </c>
      <c r="U257" s="220">
        <f t="shared" si="91"/>
        <v>0</v>
      </c>
      <c r="V257" s="221">
        <f t="shared" si="92"/>
        <v>0</v>
      </c>
      <c r="W257" s="222" t="str">
        <f t="shared" si="86"/>
        <v>El proceso no genera erogación</v>
      </c>
      <c r="X257" s="219">
        <f t="shared" si="102"/>
        <v>8</v>
      </c>
      <c r="Y257" s="219">
        <f t="shared" si="102"/>
        <v>8</v>
      </c>
      <c r="Z257" s="219">
        <f t="shared" si="102"/>
        <v>8</v>
      </c>
      <c r="AA257" s="219">
        <f t="shared" si="102"/>
        <v>8</v>
      </c>
      <c r="AB257" s="223">
        <f t="shared" si="95"/>
        <v>0.08</v>
      </c>
      <c r="AC257" s="224">
        <f t="shared" si="87"/>
        <v>48744</v>
      </c>
      <c r="AD257" s="225" t="str">
        <f t="shared" si="93"/>
        <v>12-2023</v>
      </c>
      <c r="AE257" s="226">
        <f>IFERROR(VLOOKUP(AD257,IPC!$E$2:$F$1745,2,0),IPC!$H$1)</f>
        <v>196.40440950939998</v>
      </c>
      <c r="AF257" s="227" t="str">
        <f t="shared" si="88"/>
        <v>6-2018</v>
      </c>
      <c r="AG257" s="228">
        <f>IFERROR(VLOOKUP(AF257,IPC!$E$2:$F$1745,2,0),IPC!$H$1)</f>
        <v>142.27987400000001</v>
      </c>
      <c r="AH257" s="227" t="str">
        <f t="shared" si="96"/>
        <v>1-1900</v>
      </c>
      <c r="AI257" s="228">
        <f>IFERROR(VLOOKUP(AH257,IPC!$E$2:$F$1745,2,0),IPC!$H$1)</f>
        <v>196.40440950939998</v>
      </c>
      <c r="AJ257" s="227">
        <f>VLOOKUP(N257,T!$AD$1:$AE$50,2,0)</f>
        <v>1</v>
      </c>
      <c r="AK257" s="227">
        <f t="shared" si="94"/>
        <v>0</v>
      </c>
      <c r="AL257" s="229" t="s">
        <v>2191</v>
      </c>
      <c r="AM257" s="229">
        <v>2120382</v>
      </c>
    </row>
    <row r="258" spans="1:39" ht="15.75" x14ac:dyDescent="0.25">
      <c r="A258" s="207" t="s">
        <v>2449</v>
      </c>
      <c r="B258" s="208">
        <v>10000000</v>
      </c>
      <c r="C258" s="209">
        <v>1</v>
      </c>
      <c r="D258" s="209" t="s">
        <v>1583</v>
      </c>
      <c r="E258" s="210" t="s">
        <v>5</v>
      </c>
      <c r="F258" s="210" t="s">
        <v>5</v>
      </c>
      <c r="G258" s="210" t="s">
        <v>5</v>
      </c>
      <c r="H258" s="210" t="s">
        <v>5</v>
      </c>
      <c r="I258" s="211">
        <v>43641</v>
      </c>
      <c r="J258" s="212">
        <v>14</v>
      </c>
      <c r="K258" s="219" t="str">
        <f t="shared" si="97"/>
        <v>REMOTA</v>
      </c>
      <c r="L258" s="214">
        <f t="shared" si="83"/>
        <v>9.4794520547945211</v>
      </c>
      <c r="M258" s="215">
        <f t="shared" si="84"/>
        <v>13347288</v>
      </c>
      <c r="N258" s="210" t="s">
        <v>1725</v>
      </c>
      <c r="O258" s="216">
        <f t="shared" si="89"/>
        <v>0.1074</v>
      </c>
      <c r="P258" s="217" t="s">
        <v>1584</v>
      </c>
      <c r="Q258" s="218"/>
      <c r="R258" s="217"/>
      <c r="S258" s="219" t="str">
        <f t="shared" si="85"/>
        <v>No se registra</v>
      </c>
      <c r="T258" s="220">
        <f t="shared" si="90"/>
        <v>11987434</v>
      </c>
      <c r="U258" s="220">
        <f t="shared" si="91"/>
        <v>11987434</v>
      </c>
      <c r="V258" s="221">
        <f t="shared" si="92"/>
        <v>0</v>
      </c>
      <c r="W258" s="222" t="str">
        <f t="shared" si="86"/>
        <v/>
      </c>
      <c r="X258" s="219">
        <f t="shared" si="102"/>
        <v>8</v>
      </c>
      <c r="Y258" s="219">
        <f t="shared" si="102"/>
        <v>8</v>
      </c>
      <c r="Z258" s="219">
        <f t="shared" si="102"/>
        <v>8</v>
      </c>
      <c r="AA258" s="219">
        <f t="shared" si="102"/>
        <v>8</v>
      </c>
      <c r="AB258" s="223">
        <f t="shared" si="95"/>
        <v>0.08</v>
      </c>
      <c r="AC258" s="224">
        <f t="shared" si="87"/>
        <v>48751</v>
      </c>
      <c r="AD258" s="225" t="str">
        <f t="shared" si="93"/>
        <v>12-2023</v>
      </c>
      <c r="AE258" s="226">
        <f>IFERROR(VLOOKUP(AD258,IPC!$E$2:$F$1745,2,0),IPC!$H$1)</f>
        <v>196.40440950939998</v>
      </c>
      <c r="AF258" s="227" t="str">
        <f t="shared" si="88"/>
        <v>6-2019</v>
      </c>
      <c r="AG258" s="228">
        <f>IFERROR(VLOOKUP(AF258,IPC!$E$2:$F$1745,2,0),IPC!$H$1)</f>
        <v>147.14929535859997</v>
      </c>
      <c r="AH258" s="227" t="str">
        <f t="shared" si="96"/>
        <v>1-1900</v>
      </c>
      <c r="AI258" s="228">
        <f>IFERROR(VLOOKUP(AH258,IPC!$E$2:$F$1745,2,0),IPC!$H$1)</f>
        <v>196.40440950939998</v>
      </c>
      <c r="AJ258" s="227">
        <f>VLOOKUP(N258,T!$AD$1:$AE$50,2,0)</f>
        <v>0</v>
      </c>
      <c r="AK258" s="227" t="str">
        <f t="shared" si="94"/>
        <v>ok</v>
      </c>
      <c r="AL258" s="229" t="s">
        <v>2191</v>
      </c>
      <c r="AM258" s="229">
        <v>2120609</v>
      </c>
    </row>
    <row r="259" spans="1:39" ht="15.75" hidden="1" x14ac:dyDescent="0.25">
      <c r="A259" s="207" t="s">
        <v>2450</v>
      </c>
      <c r="B259" s="208">
        <v>0</v>
      </c>
      <c r="C259" s="209">
        <v>1</v>
      </c>
      <c r="D259" s="209" t="s">
        <v>1584</v>
      </c>
      <c r="E259" s="210" t="s">
        <v>5</v>
      </c>
      <c r="F259" s="210" t="s">
        <v>5</v>
      </c>
      <c r="G259" s="210" t="s">
        <v>5</v>
      </c>
      <c r="H259" s="210" t="s">
        <v>5</v>
      </c>
      <c r="I259" s="211">
        <v>43812</v>
      </c>
      <c r="J259" s="212">
        <v>13</v>
      </c>
      <c r="K259" s="219" t="str">
        <f t="shared" si="97"/>
        <v>REMOTA</v>
      </c>
      <c r="L259" s="214">
        <f t="shared" si="83"/>
        <v>8.9479452054794528</v>
      </c>
      <c r="M259" s="215">
        <f t="shared" si="84"/>
        <v>0</v>
      </c>
      <c r="N259" s="210" t="s">
        <v>1553</v>
      </c>
      <c r="O259" s="216">
        <f t="shared" si="89"/>
        <v>0.1074</v>
      </c>
      <c r="P259" s="217" t="s">
        <v>1584</v>
      </c>
      <c r="Q259" s="218"/>
      <c r="R259" s="217"/>
      <c r="S259" s="219" t="str">
        <f t="shared" si="85"/>
        <v>No se registra</v>
      </c>
      <c r="T259" s="220">
        <f t="shared" si="90"/>
        <v>0</v>
      </c>
      <c r="U259" s="220">
        <f t="shared" si="91"/>
        <v>0</v>
      </c>
      <c r="V259" s="221">
        <f t="shared" si="92"/>
        <v>0</v>
      </c>
      <c r="W259" s="222" t="str">
        <f t="shared" si="86"/>
        <v>El proceso no genera erogación</v>
      </c>
      <c r="X259" s="219">
        <f t="shared" si="102"/>
        <v>8</v>
      </c>
      <c r="Y259" s="219">
        <f t="shared" si="102"/>
        <v>8</v>
      </c>
      <c r="Z259" s="219">
        <f t="shared" si="102"/>
        <v>8</v>
      </c>
      <c r="AA259" s="219">
        <f t="shared" si="102"/>
        <v>8</v>
      </c>
      <c r="AB259" s="223">
        <f t="shared" si="95"/>
        <v>0.08</v>
      </c>
      <c r="AC259" s="224">
        <f t="shared" si="87"/>
        <v>48557</v>
      </c>
      <c r="AD259" s="225" t="str">
        <f t="shared" si="93"/>
        <v>12-2023</v>
      </c>
      <c r="AE259" s="226">
        <f>IFERROR(VLOOKUP(AD259,IPC!$E$2:$F$1745,2,0),IPC!$H$1)</f>
        <v>196.40440950939998</v>
      </c>
      <c r="AF259" s="227" t="str">
        <f t="shared" si="88"/>
        <v>12-2019</v>
      </c>
      <c r="AG259" s="228">
        <f>IFERROR(VLOOKUP(AF259,IPC!$E$2:$F$1745,2,0),IPC!$H$1)</f>
        <v>148.710903108</v>
      </c>
      <c r="AH259" s="227" t="str">
        <f t="shared" si="96"/>
        <v>1-1900</v>
      </c>
      <c r="AI259" s="228">
        <f>IFERROR(VLOOKUP(AH259,IPC!$E$2:$F$1745,2,0),IPC!$H$1)</f>
        <v>196.40440950939998</v>
      </c>
      <c r="AJ259" s="227">
        <f>VLOOKUP(N259,T!$AD$1:$AE$50,2,0)</f>
        <v>1</v>
      </c>
      <c r="AK259" s="227">
        <f t="shared" si="94"/>
        <v>0</v>
      </c>
      <c r="AL259" s="229" t="s">
        <v>2191</v>
      </c>
      <c r="AM259" s="229">
        <v>2120704</v>
      </c>
    </row>
    <row r="260" spans="1:39" ht="15.75" x14ac:dyDescent="0.25">
      <c r="A260" s="207" t="s">
        <v>2451</v>
      </c>
      <c r="B260" s="208">
        <v>151821266</v>
      </c>
      <c r="C260" s="209">
        <v>1</v>
      </c>
      <c r="D260" s="209" t="s">
        <v>1583</v>
      </c>
      <c r="E260" s="210" t="s">
        <v>1</v>
      </c>
      <c r="F260" s="210" t="s">
        <v>1</v>
      </c>
      <c r="G260" s="210" t="s">
        <v>1</v>
      </c>
      <c r="H260" s="210" t="s">
        <v>1</v>
      </c>
      <c r="I260" s="211">
        <v>43872</v>
      </c>
      <c r="J260" s="212">
        <v>12</v>
      </c>
      <c r="K260" s="219" t="str">
        <f t="shared" si="97"/>
        <v>MEDIA</v>
      </c>
      <c r="L260" s="214">
        <f t="shared" si="83"/>
        <v>8.1123287671232873</v>
      </c>
      <c r="M260" s="215">
        <f t="shared" si="84"/>
        <v>198334070</v>
      </c>
      <c r="N260" s="210" t="s">
        <v>1725</v>
      </c>
      <c r="O260" s="216">
        <f t="shared" si="89"/>
        <v>0.1074</v>
      </c>
      <c r="P260" s="217" t="s">
        <v>1584</v>
      </c>
      <c r="Q260" s="218"/>
      <c r="R260" s="217"/>
      <c r="S260" s="219" t="str">
        <f t="shared" si="85"/>
        <v>Cuentas de orden</v>
      </c>
      <c r="T260" s="220">
        <f t="shared" si="90"/>
        <v>180909254</v>
      </c>
      <c r="U260" s="220">
        <f t="shared" si="91"/>
        <v>180909254</v>
      </c>
      <c r="V260" s="221">
        <f t="shared" si="92"/>
        <v>0</v>
      </c>
      <c r="W260" s="222" t="str">
        <f t="shared" si="86"/>
        <v/>
      </c>
      <c r="X260" s="219">
        <f t="shared" si="102"/>
        <v>35</v>
      </c>
      <c r="Y260" s="219">
        <f t="shared" si="102"/>
        <v>35</v>
      </c>
      <c r="Z260" s="219">
        <f t="shared" si="102"/>
        <v>35</v>
      </c>
      <c r="AA260" s="219">
        <f t="shared" si="102"/>
        <v>35</v>
      </c>
      <c r="AB260" s="223">
        <f t="shared" si="95"/>
        <v>0.35</v>
      </c>
      <c r="AC260" s="224">
        <f t="shared" si="87"/>
        <v>48252</v>
      </c>
      <c r="AD260" s="225" t="str">
        <f t="shared" si="93"/>
        <v>12-2023</v>
      </c>
      <c r="AE260" s="226">
        <f>IFERROR(VLOOKUP(AD260,IPC!$E$2:$F$1745,2,0),IPC!$H$1)</f>
        <v>196.40440950939998</v>
      </c>
      <c r="AF260" s="227" t="str">
        <f t="shared" si="88"/>
        <v>2-2020</v>
      </c>
      <c r="AG260" s="228">
        <f>IFERROR(VLOOKUP(AF260,IPC!$E$2:$F$1745,2,0),IPC!$H$1)</f>
        <v>150.34414424039997</v>
      </c>
      <c r="AH260" s="227" t="str">
        <f t="shared" si="96"/>
        <v>1-1900</v>
      </c>
      <c r="AI260" s="228">
        <f>IFERROR(VLOOKUP(AH260,IPC!$E$2:$F$1745,2,0),IPC!$H$1)</f>
        <v>196.40440950939998</v>
      </c>
      <c r="AJ260" s="227">
        <f>VLOOKUP(N260,T!$AD$1:$AE$50,2,0)</f>
        <v>0</v>
      </c>
      <c r="AK260" s="227" t="str">
        <f t="shared" si="94"/>
        <v>ok</v>
      </c>
      <c r="AL260" s="229" t="s">
        <v>2191</v>
      </c>
      <c r="AM260" s="229">
        <v>2123095</v>
      </c>
    </row>
    <row r="261" spans="1:39" ht="15.75" hidden="1" x14ac:dyDescent="0.25">
      <c r="A261" s="207" t="s">
        <v>2452</v>
      </c>
      <c r="B261" s="208">
        <v>0</v>
      </c>
      <c r="C261" s="209">
        <v>1</v>
      </c>
      <c r="D261" s="209" t="s">
        <v>1584</v>
      </c>
      <c r="E261" s="210" t="s">
        <v>5</v>
      </c>
      <c r="F261" s="210" t="s">
        <v>5</v>
      </c>
      <c r="G261" s="210" t="s">
        <v>5</v>
      </c>
      <c r="H261" s="210" t="s">
        <v>5</v>
      </c>
      <c r="I261" s="211">
        <v>43585</v>
      </c>
      <c r="J261" s="212">
        <v>12</v>
      </c>
      <c r="K261" s="219" t="str">
        <f t="shared" si="97"/>
        <v>REMOTA</v>
      </c>
      <c r="L261" s="214">
        <f t="shared" si="83"/>
        <v>7.3260273972602743</v>
      </c>
      <c r="M261" s="215">
        <f t="shared" si="84"/>
        <v>0</v>
      </c>
      <c r="N261" s="210" t="s">
        <v>1725</v>
      </c>
      <c r="O261" s="216">
        <f t="shared" si="89"/>
        <v>0.1074</v>
      </c>
      <c r="P261" s="217" t="s">
        <v>1584</v>
      </c>
      <c r="Q261" s="218"/>
      <c r="R261" s="217"/>
      <c r="S261" s="219" t="str">
        <f t="shared" si="85"/>
        <v>No se registra</v>
      </c>
      <c r="T261" s="220">
        <f>+M261</f>
        <v>0</v>
      </c>
      <c r="U261" s="220">
        <f t="shared" si="91"/>
        <v>0</v>
      </c>
      <c r="V261" s="221">
        <f t="shared" si="92"/>
        <v>0</v>
      </c>
      <c r="W261" s="222" t="str">
        <f t="shared" si="86"/>
        <v>El proceso no genera erogación</v>
      </c>
      <c r="X261" s="219">
        <v>0</v>
      </c>
      <c r="Y261" s="219">
        <v>0</v>
      </c>
      <c r="Z261" s="219">
        <v>0</v>
      </c>
      <c r="AA261" s="219">
        <v>0</v>
      </c>
      <c r="AB261" s="223">
        <f t="shared" si="95"/>
        <v>0</v>
      </c>
      <c r="AC261" s="224">
        <f t="shared" si="87"/>
        <v>47965</v>
      </c>
      <c r="AD261" s="225" t="str">
        <f t="shared" si="93"/>
        <v>12-2023</v>
      </c>
      <c r="AE261" s="226">
        <f>IFERROR(VLOOKUP(AD261,IPC!$E$2:$F$1745,2,0),IPC!$H$1)</f>
        <v>196.40440950939998</v>
      </c>
      <c r="AF261" s="227" t="str">
        <f t="shared" si="88"/>
        <v>4-2019</v>
      </c>
      <c r="AG261" s="228">
        <f>IFERROR(VLOOKUP(AF261,IPC!$E$2:$F$1745,2,0),IPC!$H$1)</f>
        <v>146.30238819806758</v>
      </c>
      <c r="AH261" s="227" t="str">
        <f t="shared" si="96"/>
        <v>1-1900</v>
      </c>
      <c r="AI261" s="228">
        <f>IFERROR(VLOOKUP(AH261,IPC!$E$2:$F$1745,2,0),IPC!$H$1)</f>
        <v>196.40440950939998</v>
      </c>
      <c r="AJ261" s="227">
        <f>VLOOKUP(N261,T!$AD$1:$AE$50,2,0)</f>
        <v>0</v>
      </c>
      <c r="AK261" s="227" t="str">
        <f t="shared" si="94"/>
        <v>ok</v>
      </c>
      <c r="AL261" s="229" t="s">
        <v>2191</v>
      </c>
      <c r="AM261" s="229">
        <v>2125081</v>
      </c>
    </row>
    <row r="262" spans="1:39" ht="15.75" hidden="1" x14ac:dyDescent="0.25">
      <c r="A262" s="207" t="s">
        <v>2453</v>
      </c>
      <c r="B262" s="208">
        <v>0</v>
      </c>
      <c r="C262" s="209">
        <v>1</v>
      </c>
      <c r="D262" s="209" t="s">
        <v>1584</v>
      </c>
      <c r="E262" s="210" t="s">
        <v>2</v>
      </c>
      <c r="F262" s="210" t="s">
        <v>2</v>
      </c>
      <c r="G262" s="210" t="s">
        <v>1</v>
      </c>
      <c r="H262" s="210" t="s">
        <v>0</v>
      </c>
      <c r="I262" s="211">
        <v>43894</v>
      </c>
      <c r="J262" s="212">
        <v>9</v>
      </c>
      <c r="K262" s="219" t="str">
        <f t="shared" si="97"/>
        <v>ALTA</v>
      </c>
      <c r="L262" s="214">
        <f t="shared" si="83"/>
        <v>5.1726027397260275</v>
      </c>
      <c r="M262" s="215">
        <f t="shared" si="84"/>
        <v>0</v>
      </c>
      <c r="N262" s="210" t="s">
        <v>1725</v>
      </c>
      <c r="O262" s="216">
        <f t="shared" si="89"/>
        <v>0.1031</v>
      </c>
      <c r="P262" s="217" t="s">
        <v>1584</v>
      </c>
      <c r="Q262" s="218"/>
      <c r="R262" s="217"/>
      <c r="S262" s="219" t="str">
        <f t="shared" si="85"/>
        <v>Provisión contable</v>
      </c>
      <c r="T262" s="220">
        <f t="shared" si="90"/>
        <v>0</v>
      </c>
      <c r="U262" s="220">
        <f t="shared" si="91"/>
        <v>0</v>
      </c>
      <c r="V262" s="221">
        <f t="shared" si="92"/>
        <v>0</v>
      </c>
      <c r="W262" s="222" t="str">
        <f t="shared" si="86"/>
        <v>El proceso no genera erogación</v>
      </c>
      <c r="X262" s="219">
        <f t="shared" ref="X262:X277" si="103">VLOOKUP(E262,$D$5:$F$9,3,0)</f>
        <v>65</v>
      </c>
      <c r="Y262" s="219">
        <f t="shared" ref="Y262:Y277" si="104">VLOOKUP(F262,$D$5:$F$9,3,0)</f>
        <v>65</v>
      </c>
      <c r="Z262" s="219">
        <f t="shared" ref="Z262:Z277" si="105">VLOOKUP(G262,$D$5:$F$9,3,0)</f>
        <v>35</v>
      </c>
      <c r="AA262" s="219">
        <f t="shared" ref="AA262:AA277" si="106">VLOOKUP(H262,$D$5:$F$9,3,0)</f>
        <v>92</v>
      </c>
      <c r="AB262" s="223">
        <f t="shared" si="95"/>
        <v>0.64249999999999996</v>
      </c>
      <c r="AC262" s="224">
        <f t="shared" si="87"/>
        <v>47179</v>
      </c>
      <c r="AD262" s="225" t="str">
        <f t="shared" si="93"/>
        <v>12-2023</v>
      </c>
      <c r="AE262" s="226">
        <f>IFERROR(VLOOKUP(AD262,IPC!$E$2:$F$1745,2,0),IPC!$H$1)</f>
        <v>196.40440950939998</v>
      </c>
      <c r="AF262" s="227" t="str">
        <f t="shared" si="88"/>
        <v>3-2020</v>
      </c>
      <c r="AG262" s="228">
        <f>IFERROR(VLOOKUP(AF262,IPC!$E$2:$F$1745,2,0),IPC!$H$1)</f>
        <v>151.1894181598</v>
      </c>
      <c r="AH262" s="227" t="str">
        <f t="shared" si="96"/>
        <v>1-1900</v>
      </c>
      <c r="AI262" s="228">
        <f>IFERROR(VLOOKUP(AH262,IPC!$E$2:$F$1745,2,0),IPC!$H$1)</f>
        <v>196.40440950939998</v>
      </c>
      <c r="AJ262" s="227">
        <f>VLOOKUP(N262,T!$AD$1:$AE$50,2,0)</f>
        <v>0</v>
      </c>
      <c r="AK262" s="227" t="str">
        <f t="shared" si="94"/>
        <v>ok</v>
      </c>
      <c r="AL262" s="229" t="s">
        <v>2191</v>
      </c>
      <c r="AM262" s="229">
        <v>2125587</v>
      </c>
    </row>
    <row r="263" spans="1:39" ht="15.75" hidden="1" x14ac:dyDescent="0.25">
      <c r="A263" s="207" t="s">
        <v>2454</v>
      </c>
      <c r="B263" s="208">
        <v>0</v>
      </c>
      <c r="C263" s="209">
        <v>1</v>
      </c>
      <c r="D263" s="209" t="s">
        <v>1584</v>
      </c>
      <c r="E263" s="235"/>
      <c r="F263" s="235"/>
      <c r="G263" s="235"/>
      <c r="H263" s="235"/>
      <c r="I263" s="211">
        <v>43812</v>
      </c>
      <c r="J263" s="212">
        <v>9</v>
      </c>
      <c r="K263" s="219" t="str">
        <f t="shared" si="97"/>
        <v/>
      </c>
      <c r="L263" s="214">
        <f t="shared" si="83"/>
        <v>4.9479452054794519</v>
      </c>
      <c r="M263" s="215">
        <f t="shared" si="84"/>
        <v>0</v>
      </c>
      <c r="N263" s="210" t="s">
        <v>1553</v>
      </c>
      <c r="O263" s="216">
        <f t="shared" si="89"/>
        <v>0.1031</v>
      </c>
      <c r="P263" s="217" t="s">
        <v>1584</v>
      </c>
      <c r="Q263" s="218"/>
      <c r="R263" s="217"/>
      <c r="S263" s="219" t="str">
        <f t="shared" si="85"/>
        <v/>
      </c>
      <c r="T263" s="220">
        <f t="shared" si="90"/>
        <v>0</v>
      </c>
      <c r="U263" s="220">
        <f t="shared" si="91"/>
        <v>0</v>
      </c>
      <c r="V263" s="221">
        <f t="shared" si="92"/>
        <v>0</v>
      </c>
      <c r="W263" s="222" t="str">
        <f t="shared" si="86"/>
        <v>El proceso no genera erogación</v>
      </c>
      <c r="X263" s="219" t="e">
        <f t="shared" si="103"/>
        <v>#N/A</v>
      </c>
      <c r="Y263" s="219" t="e">
        <f t="shared" si="104"/>
        <v>#N/A</v>
      </c>
      <c r="Z263" s="219" t="e">
        <f t="shared" si="105"/>
        <v>#N/A</v>
      </c>
      <c r="AA263" s="219" t="e">
        <f t="shared" si="106"/>
        <v>#N/A</v>
      </c>
      <c r="AB263" s="223" t="e">
        <f t="shared" si="95"/>
        <v>#N/A</v>
      </c>
      <c r="AC263" s="224">
        <f t="shared" si="87"/>
        <v>47097</v>
      </c>
      <c r="AD263" s="225" t="str">
        <f t="shared" si="93"/>
        <v>12-2023</v>
      </c>
      <c r="AE263" s="226">
        <f>IFERROR(VLOOKUP(AD263,IPC!$E$2:$F$1745,2,0),IPC!$H$1)</f>
        <v>196.40440950939998</v>
      </c>
      <c r="AF263" s="227" t="str">
        <f t="shared" si="88"/>
        <v>12-2019</v>
      </c>
      <c r="AG263" s="228">
        <f>IFERROR(VLOOKUP(AF263,IPC!$E$2:$F$1745,2,0),IPC!$H$1)</f>
        <v>148.710903108</v>
      </c>
      <c r="AH263" s="227" t="str">
        <f t="shared" si="96"/>
        <v>1-1900</v>
      </c>
      <c r="AI263" s="228">
        <f>IFERROR(VLOOKUP(AH263,IPC!$E$2:$F$1745,2,0),IPC!$H$1)</f>
        <v>196.40440950939998</v>
      </c>
      <c r="AJ263" s="227">
        <f>VLOOKUP(N263,T!$AD$1:$AE$50,2,0)</f>
        <v>1</v>
      </c>
      <c r="AK263" s="227">
        <f t="shared" si="94"/>
        <v>0</v>
      </c>
      <c r="AL263" s="229" t="s">
        <v>2191</v>
      </c>
      <c r="AM263" s="229">
        <v>2126678</v>
      </c>
    </row>
    <row r="264" spans="1:39" ht="15.75" x14ac:dyDescent="0.25">
      <c r="A264" s="207" t="s">
        <v>2455</v>
      </c>
      <c r="B264" s="208">
        <v>50000000</v>
      </c>
      <c r="C264" s="209">
        <v>1</v>
      </c>
      <c r="D264" s="209" t="s">
        <v>1583</v>
      </c>
      <c r="E264" s="210" t="s">
        <v>5</v>
      </c>
      <c r="F264" s="210" t="s">
        <v>5</v>
      </c>
      <c r="G264" s="210" t="s">
        <v>5</v>
      </c>
      <c r="H264" s="210" t="s">
        <v>1</v>
      </c>
      <c r="I264" s="211">
        <v>43509</v>
      </c>
      <c r="J264" s="212">
        <v>12</v>
      </c>
      <c r="K264" s="219" t="str">
        <f t="shared" si="97"/>
        <v>BAJA</v>
      </c>
      <c r="L264" s="214">
        <f t="shared" si="83"/>
        <v>7.117808219178082</v>
      </c>
      <c r="M264" s="215">
        <f t="shared" si="84"/>
        <v>67747778</v>
      </c>
      <c r="N264" s="210" t="s">
        <v>8</v>
      </c>
      <c r="O264" s="216">
        <f t="shared" si="89"/>
        <v>0.1074</v>
      </c>
      <c r="P264" s="217" t="s">
        <v>1584</v>
      </c>
      <c r="Q264" s="218"/>
      <c r="R264" s="217"/>
      <c r="S264" s="219" t="str">
        <f t="shared" si="85"/>
        <v>Cuentas de orden</v>
      </c>
      <c r="T264" s="220">
        <f t="shared" si="90"/>
        <v>62496326</v>
      </c>
      <c r="U264" s="220">
        <f t="shared" si="91"/>
        <v>62496326</v>
      </c>
      <c r="V264" s="221">
        <f t="shared" si="92"/>
        <v>0</v>
      </c>
      <c r="W264" s="222" t="str">
        <f t="shared" si="86"/>
        <v/>
      </c>
      <c r="X264" s="219">
        <f t="shared" si="103"/>
        <v>8</v>
      </c>
      <c r="Y264" s="219">
        <f t="shared" si="104"/>
        <v>8</v>
      </c>
      <c r="Z264" s="219">
        <f t="shared" si="105"/>
        <v>8</v>
      </c>
      <c r="AA264" s="219">
        <f t="shared" si="106"/>
        <v>35</v>
      </c>
      <c r="AB264" s="223">
        <f t="shared" si="95"/>
        <v>0.14749999999999999</v>
      </c>
      <c r="AC264" s="224">
        <f t="shared" si="87"/>
        <v>47889</v>
      </c>
      <c r="AD264" s="225" t="str">
        <f t="shared" si="93"/>
        <v>12-2023</v>
      </c>
      <c r="AE264" s="226">
        <f>IFERROR(VLOOKUP(AD264,IPC!$E$2:$F$1745,2,0),IPC!$H$1)</f>
        <v>196.40440950939998</v>
      </c>
      <c r="AF264" s="227" t="str">
        <f t="shared" si="88"/>
        <v>2-2019</v>
      </c>
      <c r="AG264" s="228">
        <f>IFERROR(VLOOKUP(AF264,IPC!$E$2:$F$1745,2,0),IPC!$H$1)</f>
        <v>144.952657668905</v>
      </c>
      <c r="AH264" s="227" t="str">
        <f t="shared" si="96"/>
        <v>1-1900</v>
      </c>
      <c r="AI264" s="228">
        <f>IFERROR(VLOOKUP(AH264,IPC!$E$2:$F$1745,2,0),IPC!$H$1)</f>
        <v>196.40440950939998</v>
      </c>
      <c r="AJ264" s="227">
        <f>VLOOKUP(N264,T!$AD$1:$AE$50,2,0)</f>
        <v>0</v>
      </c>
      <c r="AK264" s="227" t="str">
        <f t="shared" si="94"/>
        <v>ok</v>
      </c>
      <c r="AL264" s="229" t="s">
        <v>2191</v>
      </c>
      <c r="AM264" s="229">
        <v>2127452</v>
      </c>
    </row>
    <row r="265" spans="1:39" ht="15.75" x14ac:dyDescent="0.25">
      <c r="A265" s="207" t="s">
        <v>2456</v>
      </c>
      <c r="B265" s="208">
        <v>43890150</v>
      </c>
      <c r="C265" s="209">
        <v>1</v>
      </c>
      <c r="D265" s="209" t="s">
        <v>1583</v>
      </c>
      <c r="E265" s="210" t="s">
        <v>1</v>
      </c>
      <c r="F265" s="210" t="s">
        <v>5</v>
      </c>
      <c r="G265" s="210" t="s">
        <v>5</v>
      </c>
      <c r="H265" s="210" t="s">
        <v>5</v>
      </c>
      <c r="I265" s="211">
        <v>43889</v>
      </c>
      <c r="J265" s="212">
        <v>29</v>
      </c>
      <c r="K265" s="219" t="str">
        <f t="shared" si="97"/>
        <v>BAJA</v>
      </c>
      <c r="L265" s="214">
        <f t="shared" si="83"/>
        <v>25.158904109589042</v>
      </c>
      <c r="M265" s="215">
        <f t="shared" si="84"/>
        <v>57336580</v>
      </c>
      <c r="N265" s="210" t="s">
        <v>1725</v>
      </c>
      <c r="O265" s="216">
        <f t="shared" si="89"/>
        <v>0.1074</v>
      </c>
      <c r="P265" s="217" t="s">
        <v>1584</v>
      </c>
      <c r="Q265" s="218"/>
      <c r="R265" s="217"/>
      <c r="S265" s="219" t="str">
        <f t="shared" si="85"/>
        <v>Cuentas de orden</v>
      </c>
      <c r="T265" s="220">
        <f t="shared" si="90"/>
        <v>43109790</v>
      </c>
      <c r="U265" s="220">
        <f t="shared" si="91"/>
        <v>43109790</v>
      </c>
      <c r="V265" s="221">
        <f t="shared" si="92"/>
        <v>0</v>
      </c>
      <c r="W265" s="222" t="str">
        <f t="shared" si="86"/>
        <v/>
      </c>
      <c r="X265" s="219">
        <f t="shared" si="103"/>
        <v>35</v>
      </c>
      <c r="Y265" s="219">
        <f t="shared" si="104"/>
        <v>8</v>
      </c>
      <c r="Z265" s="219">
        <f t="shared" si="105"/>
        <v>8</v>
      </c>
      <c r="AA265" s="219">
        <f t="shared" si="106"/>
        <v>8</v>
      </c>
      <c r="AB265" s="223">
        <f t="shared" si="95"/>
        <v>0.14749999999999999</v>
      </c>
      <c r="AC265" s="224">
        <f t="shared" si="87"/>
        <v>54474</v>
      </c>
      <c r="AD265" s="225" t="str">
        <f t="shared" si="93"/>
        <v>12-2023</v>
      </c>
      <c r="AE265" s="226">
        <f>IFERROR(VLOOKUP(AD265,IPC!$E$2:$F$1745,2,0),IPC!$H$1)</f>
        <v>196.40440950939998</v>
      </c>
      <c r="AF265" s="227" t="str">
        <f t="shared" si="88"/>
        <v>2-2020</v>
      </c>
      <c r="AG265" s="228">
        <f>IFERROR(VLOOKUP(AF265,IPC!$E$2:$F$1745,2,0),IPC!$H$1)</f>
        <v>150.34414424039997</v>
      </c>
      <c r="AH265" s="227" t="str">
        <f t="shared" si="96"/>
        <v>1-1900</v>
      </c>
      <c r="AI265" s="228">
        <f>IFERROR(VLOOKUP(AH265,IPC!$E$2:$F$1745,2,0),IPC!$H$1)</f>
        <v>196.40440950939998</v>
      </c>
      <c r="AJ265" s="227">
        <f>VLOOKUP(N265,T!$AD$1:$AE$50,2,0)</f>
        <v>0</v>
      </c>
      <c r="AK265" s="227" t="str">
        <f t="shared" si="94"/>
        <v>ok</v>
      </c>
      <c r="AL265" s="229" t="s">
        <v>2191</v>
      </c>
      <c r="AM265" s="229">
        <v>2130964</v>
      </c>
    </row>
    <row r="266" spans="1:39" ht="15.75" x14ac:dyDescent="0.25">
      <c r="A266" s="207" t="s">
        <v>2457</v>
      </c>
      <c r="B266" s="208">
        <v>36885850</v>
      </c>
      <c r="C266" s="209">
        <v>1</v>
      </c>
      <c r="D266" s="209" t="s">
        <v>1583</v>
      </c>
      <c r="E266" s="210" t="s">
        <v>5</v>
      </c>
      <c r="F266" s="210" t="s">
        <v>5</v>
      </c>
      <c r="G266" s="210" t="s">
        <v>5</v>
      </c>
      <c r="H266" s="210" t="s">
        <v>5</v>
      </c>
      <c r="I266" s="211">
        <v>43853</v>
      </c>
      <c r="J266" s="212">
        <v>12</v>
      </c>
      <c r="K266" s="219" t="str">
        <f t="shared" si="97"/>
        <v>REMOTA</v>
      </c>
      <c r="L266" s="214">
        <f t="shared" si="83"/>
        <v>8.0602739726027401</v>
      </c>
      <c r="M266" s="215">
        <f t="shared" si="84"/>
        <v>48509988</v>
      </c>
      <c r="N266" s="210" t="s">
        <v>1727</v>
      </c>
      <c r="O266" s="216">
        <f t="shared" si="89"/>
        <v>0.1074</v>
      </c>
      <c r="P266" s="217" t="s">
        <v>1584</v>
      </c>
      <c r="Q266" s="218"/>
      <c r="R266" s="217"/>
      <c r="S266" s="219" t="str">
        <f t="shared" si="85"/>
        <v>No se registra</v>
      </c>
      <c r="T266" s="220">
        <f t="shared" si="90"/>
        <v>44274217</v>
      </c>
      <c r="U266" s="220">
        <f t="shared" si="91"/>
        <v>44274217</v>
      </c>
      <c r="V266" s="221">
        <f t="shared" si="92"/>
        <v>0</v>
      </c>
      <c r="W266" s="222" t="str">
        <f t="shared" si="86"/>
        <v/>
      </c>
      <c r="X266" s="219">
        <f t="shared" si="103"/>
        <v>8</v>
      </c>
      <c r="Y266" s="219">
        <f t="shared" si="104"/>
        <v>8</v>
      </c>
      <c r="Z266" s="219">
        <f t="shared" si="105"/>
        <v>8</v>
      </c>
      <c r="AA266" s="219">
        <f t="shared" si="106"/>
        <v>8</v>
      </c>
      <c r="AB266" s="223">
        <f t="shared" si="95"/>
        <v>0.08</v>
      </c>
      <c r="AC266" s="224">
        <f t="shared" si="87"/>
        <v>48233</v>
      </c>
      <c r="AD266" s="225" t="str">
        <f t="shared" si="93"/>
        <v>12-2023</v>
      </c>
      <c r="AE266" s="226">
        <f>IFERROR(VLOOKUP(AD266,IPC!$E$2:$F$1745,2,0),IPC!$H$1)</f>
        <v>196.40440950939998</v>
      </c>
      <c r="AF266" s="227" t="str">
        <f t="shared" si="88"/>
        <v>1-2020</v>
      </c>
      <c r="AG266" s="228">
        <f>IFERROR(VLOOKUP(AF266,IPC!$E$2:$F$1745,2,0),IPC!$H$1)</f>
        <v>149.34127687839998</v>
      </c>
      <c r="AH266" s="227" t="str">
        <f t="shared" si="96"/>
        <v>1-1900</v>
      </c>
      <c r="AI266" s="228">
        <f>IFERROR(VLOOKUP(AH266,IPC!$E$2:$F$1745,2,0),IPC!$H$1)</f>
        <v>196.40440950939998</v>
      </c>
      <c r="AJ266" s="227">
        <f>VLOOKUP(N266,T!$AD$1:$AE$50,2,0)</f>
        <v>0</v>
      </c>
      <c r="AK266" s="227" t="str">
        <f t="shared" si="94"/>
        <v>ok</v>
      </c>
      <c r="AL266" s="229" t="s">
        <v>2191</v>
      </c>
      <c r="AM266" s="229">
        <v>2132024</v>
      </c>
    </row>
    <row r="267" spans="1:39" ht="15.75" x14ac:dyDescent="0.25">
      <c r="A267" s="207" t="s">
        <v>2458</v>
      </c>
      <c r="B267" s="208">
        <v>39062100</v>
      </c>
      <c r="C267" s="209">
        <v>1</v>
      </c>
      <c r="D267" s="209" t="s">
        <v>1583</v>
      </c>
      <c r="E267" s="210" t="s">
        <v>5</v>
      </c>
      <c r="F267" s="210" t="s">
        <v>5</v>
      </c>
      <c r="G267" s="210" t="s">
        <v>2</v>
      </c>
      <c r="H267" s="210" t="s">
        <v>5</v>
      </c>
      <c r="I267" s="211">
        <v>43896</v>
      </c>
      <c r="J267" s="212">
        <v>12</v>
      </c>
      <c r="K267" s="219" t="str">
        <f t="shared" si="97"/>
        <v>BAJA</v>
      </c>
      <c r="L267" s="214">
        <f t="shared" si="83"/>
        <v>8.1780821917808222</v>
      </c>
      <c r="M267" s="215">
        <f t="shared" si="84"/>
        <v>50744085</v>
      </c>
      <c r="N267" s="210" t="s">
        <v>1725</v>
      </c>
      <c r="O267" s="216">
        <f t="shared" si="89"/>
        <v>0.1074</v>
      </c>
      <c r="P267" s="217" t="s">
        <v>1584</v>
      </c>
      <c r="Q267" s="218"/>
      <c r="R267" s="217"/>
      <c r="S267" s="219" t="str">
        <f t="shared" si="85"/>
        <v>Cuentas de orden</v>
      </c>
      <c r="T267" s="220">
        <f t="shared" si="90"/>
        <v>46251432</v>
      </c>
      <c r="U267" s="220">
        <f t="shared" si="91"/>
        <v>46251432</v>
      </c>
      <c r="V267" s="221">
        <f t="shared" si="92"/>
        <v>0</v>
      </c>
      <c r="W267" s="222" t="str">
        <f t="shared" si="86"/>
        <v/>
      </c>
      <c r="X267" s="219">
        <f t="shared" si="103"/>
        <v>8</v>
      </c>
      <c r="Y267" s="219">
        <f t="shared" si="104"/>
        <v>8</v>
      </c>
      <c r="Z267" s="219">
        <f t="shared" si="105"/>
        <v>65</v>
      </c>
      <c r="AA267" s="219">
        <f t="shared" si="106"/>
        <v>8</v>
      </c>
      <c r="AB267" s="223">
        <f t="shared" si="95"/>
        <v>0.2225</v>
      </c>
      <c r="AC267" s="224">
        <f t="shared" si="87"/>
        <v>48276</v>
      </c>
      <c r="AD267" s="225" t="str">
        <f t="shared" si="93"/>
        <v>12-2023</v>
      </c>
      <c r="AE267" s="226">
        <f>IFERROR(VLOOKUP(AD267,IPC!$E$2:$F$1745,2,0),IPC!$H$1)</f>
        <v>196.40440950939998</v>
      </c>
      <c r="AF267" s="227" t="str">
        <f t="shared" si="88"/>
        <v>3-2020</v>
      </c>
      <c r="AG267" s="228">
        <f>IFERROR(VLOOKUP(AF267,IPC!$E$2:$F$1745,2,0),IPC!$H$1)</f>
        <v>151.1894181598</v>
      </c>
      <c r="AH267" s="227" t="str">
        <f t="shared" si="96"/>
        <v>1-1900</v>
      </c>
      <c r="AI267" s="228">
        <f>IFERROR(VLOOKUP(AH267,IPC!$E$2:$F$1745,2,0),IPC!$H$1)</f>
        <v>196.40440950939998</v>
      </c>
      <c r="AJ267" s="227">
        <f>VLOOKUP(N267,T!$AD$1:$AE$50,2,0)</f>
        <v>0</v>
      </c>
      <c r="AK267" s="227" t="str">
        <f t="shared" si="94"/>
        <v>ok</v>
      </c>
      <c r="AL267" s="229" t="s">
        <v>2191</v>
      </c>
      <c r="AM267" s="229">
        <v>2136254</v>
      </c>
    </row>
    <row r="268" spans="1:39" ht="15.75" hidden="1" x14ac:dyDescent="0.25">
      <c r="A268" s="207" t="s">
        <v>2459</v>
      </c>
      <c r="B268" s="208">
        <v>0</v>
      </c>
      <c r="C268" s="209">
        <v>1</v>
      </c>
      <c r="D268" s="209" t="s">
        <v>1584</v>
      </c>
      <c r="E268" s="235"/>
      <c r="F268" s="235"/>
      <c r="G268" s="235"/>
      <c r="H268" s="235"/>
      <c r="I268" s="211">
        <v>44027</v>
      </c>
      <c r="J268" s="212">
        <v>15</v>
      </c>
      <c r="K268" s="219" t="str">
        <f t="shared" si="97"/>
        <v/>
      </c>
      <c r="L268" s="214">
        <f t="shared" si="83"/>
        <v>11.536986301369863</v>
      </c>
      <c r="M268" s="215">
        <f t="shared" si="84"/>
        <v>0</v>
      </c>
      <c r="N268" s="210" t="s">
        <v>1555</v>
      </c>
      <c r="O268" s="216">
        <f t="shared" si="89"/>
        <v>0.1074</v>
      </c>
      <c r="P268" s="217" t="s">
        <v>1584</v>
      </c>
      <c r="Q268" s="218"/>
      <c r="R268" s="217"/>
      <c r="S268" s="219" t="str">
        <f t="shared" si="85"/>
        <v/>
      </c>
      <c r="T268" s="220">
        <f t="shared" si="90"/>
        <v>0</v>
      </c>
      <c r="U268" s="220">
        <f t="shared" si="91"/>
        <v>0</v>
      </c>
      <c r="V268" s="221">
        <f t="shared" si="92"/>
        <v>0</v>
      </c>
      <c r="W268" s="222" t="str">
        <f t="shared" si="86"/>
        <v>El proceso no genera erogación</v>
      </c>
      <c r="X268" s="219" t="e">
        <f t="shared" si="103"/>
        <v>#N/A</v>
      </c>
      <c r="Y268" s="219" t="e">
        <f t="shared" si="104"/>
        <v>#N/A</v>
      </c>
      <c r="Z268" s="219" t="e">
        <f t="shared" si="105"/>
        <v>#N/A</v>
      </c>
      <c r="AA268" s="219" t="e">
        <f t="shared" si="106"/>
        <v>#N/A</v>
      </c>
      <c r="AB268" s="223" t="e">
        <f t="shared" si="95"/>
        <v>#N/A</v>
      </c>
      <c r="AC268" s="224">
        <f t="shared" si="87"/>
        <v>49502</v>
      </c>
      <c r="AD268" s="225" t="str">
        <f t="shared" si="93"/>
        <v>12-2023</v>
      </c>
      <c r="AE268" s="226">
        <f>IFERROR(VLOOKUP(AD268,IPC!$E$2:$F$1745,2,0),IPC!$H$1)</f>
        <v>196.40440950939998</v>
      </c>
      <c r="AF268" s="227" t="str">
        <f t="shared" si="88"/>
        <v>7-2020</v>
      </c>
      <c r="AG268" s="228">
        <f>IFERROR(VLOOKUP(AF268,IPC!$E$2:$F$1745,2,0),IPC!$H$1)</f>
        <v>150.38712427019999</v>
      </c>
      <c r="AH268" s="227" t="str">
        <f t="shared" si="96"/>
        <v>1-1900</v>
      </c>
      <c r="AI268" s="228">
        <f>IFERROR(VLOOKUP(AH268,IPC!$E$2:$F$1745,2,0),IPC!$H$1)</f>
        <v>196.40440950939998</v>
      </c>
      <c r="AJ268" s="227">
        <f>VLOOKUP(N268,T!$AD$1:$AE$50,2,0)</f>
        <v>1</v>
      </c>
      <c r="AK268" s="227">
        <f t="shared" si="94"/>
        <v>0</v>
      </c>
      <c r="AL268" s="229" t="s">
        <v>2191</v>
      </c>
      <c r="AM268" s="229">
        <v>2139171</v>
      </c>
    </row>
    <row r="269" spans="1:39" ht="15.75" x14ac:dyDescent="0.25">
      <c r="A269" s="207" t="s">
        <v>2460</v>
      </c>
      <c r="B269" s="208">
        <v>114780300</v>
      </c>
      <c r="C269" s="209">
        <v>1</v>
      </c>
      <c r="D269" s="209" t="s">
        <v>1583</v>
      </c>
      <c r="E269" s="210" t="s">
        <v>1</v>
      </c>
      <c r="F269" s="210" t="s">
        <v>1</v>
      </c>
      <c r="G269" s="210" t="s">
        <v>1</v>
      </c>
      <c r="H269" s="210" t="s">
        <v>5</v>
      </c>
      <c r="I269" s="211">
        <v>43899</v>
      </c>
      <c r="J269" s="212">
        <v>13</v>
      </c>
      <c r="K269" s="219" t="str">
        <f t="shared" si="97"/>
        <v>MEDIA</v>
      </c>
      <c r="L269" s="214">
        <f t="shared" si="83"/>
        <v>9.1863013698630134</v>
      </c>
      <c r="M269" s="215">
        <f t="shared" si="84"/>
        <v>149106712</v>
      </c>
      <c r="N269" s="210" t="s">
        <v>1725</v>
      </c>
      <c r="O269" s="216">
        <f t="shared" si="89"/>
        <v>0.1074</v>
      </c>
      <c r="P269" s="217" t="s">
        <v>1584</v>
      </c>
      <c r="Q269" s="218"/>
      <c r="R269" s="217"/>
      <c r="S269" s="219" t="str">
        <f t="shared" si="85"/>
        <v>Cuentas de orden</v>
      </c>
      <c r="T269" s="220">
        <f t="shared" si="90"/>
        <v>134361098</v>
      </c>
      <c r="U269" s="220">
        <f t="shared" si="91"/>
        <v>134361098</v>
      </c>
      <c r="V269" s="221">
        <f t="shared" si="92"/>
        <v>0</v>
      </c>
      <c r="W269" s="222" t="str">
        <f t="shared" si="86"/>
        <v/>
      </c>
      <c r="X269" s="219">
        <f t="shared" si="103"/>
        <v>35</v>
      </c>
      <c r="Y269" s="219">
        <f t="shared" si="104"/>
        <v>35</v>
      </c>
      <c r="Z269" s="219">
        <f t="shared" si="105"/>
        <v>35</v>
      </c>
      <c r="AA269" s="219">
        <f t="shared" si="106"/>
        <v>8</v>
      </c>
      <c r="AB269" s="223">
        <f t="shared" si="95"/>
        <v>0.28249999999999997</v>
      </c>
      <c r="AC269" s="224">
        <f t="shared" si="87"/>
        <v>48644</v>
      </c>
      <c r="AD269" s="225" t="str">
        <f t="shared" si="93"/>
        <v>12-2023</v>
      </c>
      <c r="AE269" s="226">
        <f>IFERROR(VLOOKUP(AD269,IPC!$E$2:$F$1745,2,0),IPC!$H$1)</f>
        <v>196.40440950939998</v>
      </c>
      <c r="AF269" s="227" t="str">
        <f t="shared" si="88"/>
        <v>3-2020</v>
      </c>
      <c r="AG269" s="228">
        <f>IFERROR(VLOOKUP(AF269,IPC!$E$2:$F$1745,2,0),IPC!$H$1)</f>
        <v>151.1894181598</v>
      </c>
      <c r="AH269" s="227" t="str">
        <f t="shared" si="96"/>
        <v>1-1900</v>
      </c>
      <c r="AI269" s="228">
        <f>IFERROR(VLOOKUP(AH269,IPC!$E$2:$F$1745,2,0),IPC!$H$1)</f>
        <v>196.40440950939998</v>
      </c>
      <c r="AJ269" s="227">
        <f>VLOOKUP(N269,T!$AD$1:$AE$50,2,0)</f>
        <v>0</v>
      </c>
      <c r="AK269" s="227" t="str">
        <f t="shared" si="94"/>
        <v>ok</v>
      </c>
      <c r="AL269" s="229" t="s">
        <v>2191</v>
      </c>
      <c r="AM269" s="229">
        <v>2139486</v>
      </c>
    </row>
    <row r="270" spans="1:39" ht="15.75" x14ac:dyDescent="0.25">
      <c r="A270" s="207" t="s">
        <v>2461</v>
      </c>
      <c r="B270" s="208">
        <v>41405800</v>
      </c>
      <c r="C270" s="209">
        <v>1</v>
      </c>
      <c r="D270" s="209" t="s">
        <v>1584</v>
      </c>
      <c r="E270" s="210" t="s">
        <v>1</v>
      </c>
      <c r="F270" s="210" t="s">
        <v>5</v>
      </c>
      <c r="G270" s="210" t="s">
        <v>5</v>
      </c>
      <c r="H270" s="210" t="s">
        <v>5</v>
      </c>
      <c r="I270" s="211">
        <v>43987</v>
      </c>
      <c r="J270" s="212">
        <v>13</v>
      </c>
      <c r="K270" s="219" t="str">
        <f t="shared" si="97"/>
        <v>BAJA</v>
      </c>
      <c r="L270" s="214">
        <f t="shared" ref="L270:L333" si="107">+(AC270-$J$5)/365</f>
        <v>9.4273972602739722</v>
      </c>
      <c r="M270" s="215">
        <f t="shared" ref="M270:M333" si="108">ROUND(IFERROR(B270*C270*AE270/AG270,""),0)</f>
        <v>54075651</v>
      </c>
      <c r="N270" s="210" t="s">
        <v>1725</v>
      </c>
      <c r="O270" s="216">
        <f t="shared" si="89"/>
        <v>0.1074</v>
      </c>
      <c r="P270" s="217" t="s">
        <v>1584</v>
      </c>
      <c r="Q270" s="218"/>
      <c r="R270" s="217"/>
      <c r="S270" s="219" t="str">
        <f t="shared" ref="S270:S333" si="109">IF(A270="","",IF(P270="SI","Provisión contable",(IFERROR(IF(L270&lt;0,"Revise duración",IF(AB270&gt;50%,"Provisión contable",IF(AB270&lt;=10%,"No se registra","Cuentas de orden"))),""))))</f>
        <v>Cuentas de orden</v>
      </c>
      <c r="T270" s="220">
        <f t="shared" si="90"/>
        <v>48594958</v>
      </c>
      <c r="U270" s="220">
        <f t="shared" si="91"/>
        <v>0</v>
      </c>
      <c r="V270" s="221">
        <f t="shared" si="92"/>
        <v>0</v>
      </c>
      <c r="W270" s="222" t="str">
        <f t="shared" ref="W270:W333" si="110">IF(D270="NO","El proceso no genera erogación",IF(AJ270=1,"La erogación del proceso con esta acción o medio de control se deriva de una obligación previa",IF(P270="SI","Ya tiene fallo desfavorable, clasifíquelo como Provisión contable","")))</f>
        <v>El proceso no genera erogación</v>
      </c>
      <c r="X270" s="219">
        <f t="shared" si="103"/>
        <v>35</v>
      </c>
      <c r="Y270" s="219">
        <f t="shared" si="104"/>
        <v>8</v>
      </c>
      <c r="Z270" s="219">
        <f t="shared" si="105"/>
        <v>8</v>
      </c>
      <c r="AA270" s="219">
        <f t="shared" si="106"/>
        <v>8</v>
      </c>
      <c r="AB270" s="223">
        <f t="shared" si="95"/>
        <v>0.14749999999999999</v>
      </c>
      <c r="AC270" s="224">
        <f t="shared" ref="AC270:AC333" si="111">+I270+365*J270</f>
        <v>48732</v>
      </c>
      <c r="AD270" s="225" t="str">
        <f t="shared" si="93"/>
        <v>12-2023</v>
      </c>
      <c r="AE270" s="226">
        <f>IFERROR(VLOOKUP(AD270,IPC!$E$2:$F$1745,2,0),IPC!$H$1)</f>
        <v>196.40440950939998</v>
      </c>
      <c r="AF270" s="227" t="str">
        <f t="shared" ref="AF270:AF333" si="112">(MONTH(I270)&amp;"-"&amp;YEAR(I270))</f>
        <v>6-2020</v>
      </c>
      <c r="AG270" s="228">
        <f>IFERROR(VLOOKUP(AF270,IPC!$E$2:$F$1745,2,0),IPC!$H$1)</f>
        <v>150.38712427019999</v>
      </c>
      <c r="AH270" s="227" t="str">
        <f t="shared" si="96"/>
        <v>1-1900</v>
      </c>
      <c r="AI270" s="228">
        <f>IFERROR(VLOOKUP(AH270,IPC!$E$2:$F$1745,2,0),IPC!$H$1)</f>
        <v>196.40440950939998</v>
      </c>
      <c r="AJ270" s="227">
        <f>VLOOKUP(N270,T!$AD$1:$AE$50,2,0)</f>
        <v>0</v>
      </c>
      <c r="AK270" s="227" t="str">
        <f t="shared" si="94"/>
        <v>ok</v>
      </c>
      <c r="AL270" s="229" t="s">
        <v>2191</v>
      </c>
      <c r="AM270" s="229">
        <v>2139734</v>
      </c>
    </row>
    <row r="271" spans="1:39" ht="15.75" x14ac:dyDescent="0.25">
      <c r="A271" s="207" t="s">
        <v>2462</v>
      </c>
      <c r="B271" s="208">
        <v>41405800</v>
      </c>
      <c r="C271" s="209">
        <v>1</v>
      </c>
      <c r="D271" s="209" t="s">
        <v>1583</v>
      </c>
      <c r="E271" s="210" t="s">
        <v>0</v>
      </c>
      <c r="F271" s="210" t="s">
        <v>0</v>
      </c>
      <c r="G271" s="210" t="s">
        <v>2</v>
      </c>
      <c r="H271" s="210" t="s">
        <v>0</v>
      </c>
      <c r="I271" s="211">
        <v>44042</v>
      </c>
      <c r="J271" s="212">
        <v>11</v>
      </c>
      <c r="K271" s="219" t="str">
        <f t="shared" si="97"/>
        <v>ALTA</v>
      </c>
      <c r="L271" s="214">
        <f t="shared" si="107"/>
        <v>7.5780821917808217</v>
      </c>
      <c r="M271" s="215">
        <f t="shared" si="108"/>
        <v>54075651</v>
      </c>
      <c r="N271" s="210" t="s">
        <v>1725</v>
      </c>
      <c r="O271" s="216">
        <f t="shared" ref="O271:O334" si="113">_xlfn.IFNA(IF(L271&lt;0," ",IF(L271&lt;3,$O$5,IF(L271&lt;7,$O$6,IF(L271&lt;30,$O$7,0)))),IF(L271&lt;3,$P$5,IF(L271&lt;7,$P$6,IF(L271&lt;30,$P$7,$P$6))))</f>
        <v>0.1074</v>
      </c>
      <c r="P271" s="217" t="s">
        <v>1584</v>
      </c>
      <c r="Q271" s="218"/>
      <c r="R271" s="217"/>
      <c r="S271" s="219" t="str">
        <f t="shared" si="109"/>
        <v>Provisión contable</v>
      </c>
      <c r="T271" s="220">
        <f t="shared" ref="T271:T334" si="114">ROUND(IFERROR(M271*((1+$S$12)^L271)/((1+O271)^L271),""),0)</f>
        <v>49624401</v>
      </c>
      <c r="U271" s="220">
        <f t="shared" ref="U271:U334" si="115">+ROUND(IF(D271="NO",0,(IF(AJ271=1,0,IF(P271="SI",R271*AE271/AI271,T271)))),0)</f>
        <v>49624401</v>
      </c>
      <c r="V271" s="221">
        <f t="shared" ref="V271:V334" si="116">+ROUND(IF(D271="NO",0,(IF(AJ271=1,0,IF(P271="SI",R271*AE271/AI271,IF(S271="Provisión contable",T271,0))))),0)</f>
        <v>49624401</v>
      </c>
      <c r="W271" s="222" t="str">
        <f t="shared" si="110"/>
        <v/>
      </c>
      <c r="X271" s="219">
        <f t="shared" si="103"/>
        <v>92</v>
      </c>
      <c r="Y271" s="219">
        <f t="shared" si="104"/>
        <v>92</v>
      </c>
      <c r="Z271" s="219">
        <f t="shared" si="105"/>
        <v>65</v>
      </c>
      <c r="AA271" s="219">
        <f t="shared" si="106"/>
        <v>92</v>
      </c>
      <c r="AB271" s="223">
        <f t="shared" si="95"/>
        <v>0.85250000000000004</v>
      </c>
      <c r="AC271" s="224">
        <f t="shared" si="111"/>
        <v>48057</v>
      </c>
      <c r="AD271" s="225" t="str">
        <f t="shared" ref="AD271:AD334" si="117">+$L$5</f>
        <v>12-2023</v>
      </c>
      <c r="AE271" s="226">
        <f>IFERROR(VLOOKUP(AD271,IPC!$E$2:$F$1745,2,0),IPC!$H$1)</f>
        <v>196.40440950939998</v>
      </c>
      <c r="AF271" s="227" t="str">
        <f t="shared" si="112"/>
        <v>7-2020</v>
      </c>
      <c r="AG271" s="228">
        <f>IFERROR(VLOOKUP(AF271,IPC!$E$2:$F$1745,2,0),IPC!$H$1)</f>
        <v>150.38712427019999</v>
      </c>
      <c r="AH271" s="227" t="str">
        <f t="shared" si="96"/>
        <v>1-1900</v>
      </c>
      <c r="AI271" s="228">
        <f>IFERROR(VLOOKUP(AH271,IPC!$E$2:$F$1745,2,0),IPC!$H$1)</f>
        <v>196.40440950939998</v>
      </c>
      <c r="AJ271" s="227">
        <f>VLOOKUP(N271,T!$AD$1:$AE$50,2,0)</f>
        <v>0</v>
      </c>
      <c r="AK271" s="227" t="str">
        <f t="shared" ref="AK271:AK334" si="118">IF(AJ271=1,0,"ok")</f>
        <v>ok</v>
      </c>
      <c r="AL271" s="229" t="s">
        <v>2191</v>
      </c>
      <c r="AM271" s="229">
        <v>2140374</v>
      </c>
    </row>
    <row r="272" spans="1:39" ht="15.75" x14ac:dyDescent="0.25">
      <c r="A272" s="207" t="s">
        <v>2463</v>
      </c>
      <c r="B272" s="208">
        <v>24850000</v>
      </c>
      <c r="C272" s="209">
        <v>1</v>
      </c>
      <c r="D272" s="209" t="s">
        <v>1583</v>
      </c>
      <c r="E272" s="210" t="s">
        <v>1</v>
      </c>
      <c r="F272" s="210" t="s">
        <v>5</v>
      </c>
      <c r="G272" s="210" t="s">
        <v>1</v>
      </c>
      <c r="H272" s="210" t="s">
        <v>5</v>
      </c>
      <c r="I272" s="211">
        <v>44041</v>
      </c>
      <c r="J272" s="212">
        <v>11</v>
      </c>
      <c r="K272" s="219" t="str">
        <f t="shared" si="97"/>
        <v>BAJA</v>
      </c>
      <c r="L272" s="214">
        <f t="shared" si="107"/>
        <v>7.5753424657534243</v>
      </c>
      <c r="M272" s="215">
        <f t="shared" si="108"/>
        <v>32453906</v>
      </c>
      <c r="N272" s="210" t="s">
        <v>1725</v>
      </c>
      <c r="O272" s="216">
        <f t="shared" si="113"/>
        <v>0.1074</v>
      </c>
      <c r="P272" s="217" t="s">
        <v>1584</v>
      </c>
      <c r="Q272" s="218"/>
      <c r="R272" s="217"/>
      <c r="S272" s="219" t="str">
        <f t="shared" si="109"/>
        <v>Cuentas de orden</v>
      </c>
      <c r="T272" s="220">
        <f t="shared" si="114"/>
        <v>29783380</v>
      </c>
      <c r="U272" s="220">
        <f t="shared" si="115"/>
        <v>29783380</v>
      </c>
      <c r="V272" s="221">
        <f t="shared" si="116"/>
        <v>0</v>
      </c>
      <c r="W272" s="222" t="str">
        <f t="shared" si="110"/>
        <v/>
      </c>
      <c r="X272" s="219">
        <f t="shared" si="103"/>
        <v>35</v>
      </c>
      <c r="Y272" s="219">
        <f t="shared" si="104"/>
        <v>8</v>
      </c>
      <c r="Z272" s="219">
        <f t="shared" si="105"/>
        <v>35</v>
      </c>
      <c r="AA272" s="219">
        <f t="shared" si="106"/>
        <v>8</v>
      </c>
      <c r="AB272" s="223">
        <f t="shared" si="95"/>
        <v>0.215</v>
      </c>
      <c r="AC272" s="224">
        <f t="shared" si="111"/>
        <v>48056</v>
      </c>
      <c r="AD272" s="225" t="str">
        <f t="shared" si="117"/>
        <v>12-2023</v>
      </c>
      <c r="AE272" s="226">
        <f>IFERROR(VLOOKUP(AD272,IPC!$E$2:$F$1745,2,0),IPC!$H$1)</f>
        <v>196.40440950939998</v>
      </c>
      <c r="AF272" s="227" t="str">
        <f t="shared" si="112"/>
        <v>7-2020</v>
      </c>
      <c r="AG272" s="228">
        <f>IFERROR(VLOOKUP(AF272,IPC!$E$2:$F$1745,2,0),IPC!$H$1)</f>
        <v>150.38712427019999</v>
      </c>
      <c r="AH272" s="227" t="str">
        <f t="shared" si="96"/>
        <v>1-1900</v>
      </c>
      <c r="AI272" s="228">
        <f>IFERROR(VLOOKUP(AH272,IPC!$E$2:$F$1745,2,0),IPC!$H$1)</f>
        <v>196.40440950939998</v>
      </c>
      <c r="AJ272" s="227">
        <f>VLOOKUP(N272,T!$AD$1:$AE$50,2,0)</f>
        <v>0</v>
      </c>
      <c r="AK272" s="227" t="str">
        <f t="shared" si="118"/>
        <v>ok</v>
      </c>
      <c r="AL272" s="229" t="s">
        <v>2191</v>
      </c>
      <c r="AM272" s="229">
        <v>2142029</v>
      </c>
    </row>
    <row r="273" spans="1:39" ht="15.75" x14ac:dyDescent="0.25">
      <c r="A273" s="207" t="s">
        <v>2464</v>
      </c>
      <c r="B273" s="208">
        <v>31168000</v>
      </c>
      <c r="C273" s="209">
        <v>1</v>
      </c>
      <c r="D273" s="209" t="s">
        <v>1583</v>
      </c>
      <c r="E273" s="210" t="s">
        <v>5</v>
      </c>
      <c r="F273" s="210" t="s">
        <v>5</v>
      </c>
      <c r="G273" s="210" t="s">
        <v>5</v>
      </c>
      <c r="H273" s="210" t="s">
        <v>5</v>
      </c>
      <c r="I273" s="211">
        <v>43902</v>
      </c>
      <c r="J273" s="212">
        <v>11</v>
      </c>
      <c r="K273" s="219" t="str">
        <f t="shared" si="97"/>
        <v>REMOTA</v>
      </c>
      <c r="L273" s="214">
        <f t="shared" si="107"/>
        <v>7.1945205479452055</v>
      </c>
      <c r="M273" s="215">
        <f t="shared" si="108"/>
        <v>40489161</v>
      </c>
      <c r="N273" s="210" t="s">
        <v>1727</v>
      </c>
      <c r="O273" s="216">
        <f t="shared" si="113"/>
        <v>0.1074</v>
      </c>
      <c r="P273" s="217" t="s">
        <v>1584</v>
      </c>
      <c r="Q273" s="218"/>
      <c r="R273" s="217"/>
      <c r="S273" s="219" t="str">
        <f t="shared" si="109"/>
        <v>No se registra</v>
      </c>
      <c r="T273" s="220">
        <f t="shared" si="114"/>
        <v>37318189</v>
      </c>
      <c r="U273" s="220">
        <f t="shared" si="115"/>
        <v>37318189</v>
      </c>
      <c r="V273" s="221">
        <f t="shared" si="116"/>
        <v>0</v>
      </c>
      <c r="W273" s="222" t="str">
        <f t="shared" si="110"/>
        <v/>
      </c>
      <c r="X273" s="219">
        <f t="shared" si="103"/>
        <v>8</v>
      </c>
      <c r="Y273" s="219">
        <f t="shared" si="104"/>
        <v>8</v>
      </c>
      <c r="Z273" s="219">
        <f t="shared" si="105"/>
        <v>8</v>
      </c>
      <c r="AA273" s="219">
        <f t="shared" si="106"/>
        <v>8</v>
      </c>
      <c r="AB273" s="223">
        <f t="shared" si="95"/>
        <v>0.08</v>
      </c>
      <c r="AC273" s="224">
        <f t="shared" si="111"/>
        <v>47917</v>
      </c>
      <c r="AD273" s="225" t="str">
        <f t="shared" si="117"/>
        <v>12-2023</v>
      </c>
      <c r="AE273" s="226">
        <f>IFERROR(VLOOKUP(AD273,IPC!$E$2:$F$1745,2,0),IPC!$H$1)</f>
        <v>196.40440950939998</v>
      </c>
      <c r="AF273" s="227" t="str">
        <f t="shared" si="112"/>
        <v>3-2020</v>
      </c>
      <c r="AG273" s="228">
        <f>IFERROR(VLOOKUP(AF273,IPC!$E$2:$F$1745,2,0),IPC!$H$1)</f>
        <v>151.1894181598</v>
      </c>
      <c r="AH273" s="227" t="str">
        <f t="shared" si="96"/>
        <v>1-1900</v>
      </c>
      <c r="AI273" s="228">
        <f>IFERROR(VLOOKUP(AH273,IPC!$E$2:$F$1745,2,0),IPC!$H$1)</f>
        <v>196.40440950939998</v>
      </c>
      <c r="AJ273" s="227">
        <f>VLOOKUP(N273,T!$AD$1:$AE$50,2,0)</f>
        <v>0</v>
      </c>
      <c r="AK273" s="227" t="str">
        <f t="shared" si="118"/>
        <v>ok</v>
      </c>
      <c r="AL273" s="229" t="s">
        <v>2191</v>
      </c>
      <c r="AM273" s="229">
        <v>2143608</v>
      </c>
    </row>
    <row r="274" spans="1:39" ht="15.75" x14ac:dyDescent="0.25">
      <c r="A274" s="207" t="s">
        <v>2465</v>
      </c>
      <c r="B274" s="208">
        <v>50034771</v>
      </c>
      <c r="C274" s="209">
        <v>1</v>
      </c>
      <c r="D274" s="209" t="s">
        <v>1584</v>
      </c>
      <c r="E274" s="210" t="s">
        <v>1</v>
      </c>
      <c r="F274" s="210" t="s">
        <v>5</v>
      </c>
      <c r="G274" s="210" t="s">
        <v>1</v>
      </c>
      <c r="H274" s="210" t="s">
        <v>1</v>
      </c>
      <c r="I274" s="211">
        <v>44036</v>
      </c>
      <c r="J274" s="212">
        <v>11</v>
      </c>
      <c r="K274" s="219" t="str">
        <f t="shared" si="97"/>
        <v>MEDIA</v>
      </c>
      <c r="L274" s="214">
        <f t="shared" si="107"/>
        <v>7.5616438356164384</v>
      </c>
      <c r="M274" s="215">
        <f t="shared" si="108"/>
        <v>65345020</v>
      </c>
      <c r="N274" s="210" t="s">
        <v>1725</v>
      </c>
      <c r="O274" s="216">
        <f t="shared" si="113"/>
        <v>0.1074</v>
      </c>
      <c r="P274" s="217" t="s">
        <v>1583</v>
      </c>
      <c r="Q274" s="218">
        <v>44385</v>
      </c>
      <c r="R274" s="217">
        <v>0</v>
      </c>
      <c r="S274" s="219" t="str">
        <f t="shared" si="109"/>
        <v>Provisión contable</v>
      </c>
      <c r="T274" s="220">
        <f t="shared" si="114"/>
        <v>59977305</v>
      </c>
      <c r="U274" s="220">
        <f t="shared" si="115"/>
        <v>0</v>
      </c>
      <c r="V274" s="221">
        <f t="shared" si="116"/>
        <v>0</v>
      </c>
      <c r="W274" s="222" t="str">
        <f t="shared" si="110"/>
        <v>El proceso no genera erogación</v>
      </c>
      <c r="X274" s="219">
        <f t="shared" si="103"/>
        <v>35</v>
      </c>
      <c r="Y274" s="219">
        <f t="shared" si="104"/>
        <v>8</v>
      </c>
      <c r="Z274" s="219">
        <f t="shared" si="105"/>
        <v>35</v>
      </c>
      <c r="AA274" s="219">
        <f t="shared" si="106"/>
        <v>35</v>
      </c>
      <c r="AB274" s="223">
        <f t="shared" si="95"/>
        <v>0.28249999999999997</v>
      </c>
      <c r="AC274" s="224">
        <f t="shared" si="111"/>
        <v>48051</v>
      </c>
      <c r="AD274" s="225" t="str">
        <f t="shared" si="117"/>
        <v>12-2023</v>
      </c>
      <c r="AE274" s="226">
        <f>IFERROR(VLOOKUP(AD274,IPC!$E$2:$F$1745,2,0),IPC!$H$1)</f>
        <v>196.40440950939998</v>
      </c>
      <c r="AF274" s="227" t="str">
        <f t="shared" si="112"/>
        <v>7-2020</v>
      </c>
      <c r="AG274" s="228">
        <f>IFERROR(VLOOKUP(AF274,IPC!$E$2:$F$1745,2,0),IPC!$H$1)</f>
        <v>150.38712427019999</v>
      </c>
      <c r="AH274" s="227" t="str">
        <f t="shared" si="96"/>
        <v>7-2021</v>
      </c>
      <c r="AI274" s="228">
        <f>IFERROR(VLOOKUP(AH274,IPC!$E$2:$F$1745,2,0),IPC!$H$1)</f>
        <v>156.36134841239999</v>
      </c>
      <c r="AJ274" s="227">
        <f>VLOOKUP(N274,T!$AD$1:$AE$50,2,0)</f>
        <v>0</v>
      </c>
      <c r="AK274" s="227" t="str">
        <f t="shared" si="118"/>
        <v>ok</v>
      </c>
      <c r="AL274" s="229" t="s">
        <v>2191</v>
      </c>
      <c r="AM274" s="229">
        <v>2143909</v>
      </c>
    </row>
    <row r="275" spans="1:39" ht="15.75" x14ac:dyDescent="0.25">
      <c r="A275" s="207" t="s">
        <v>2466</v>
      </c>
      <c r="B275" s="208">
        <v>4000000</v>
      </c>
      <c r="C275" s="209">
        <v>1</v>
      </c>
      <c r="D275" s="209" t="s">
        <v>1583</v>
      </c>
      <c r="E275" s="210" t="s">
        <v>1</v>
      </c>
      <c r="F275" s="210" t="s">
        <v>5</v>
      </c>
      <c r="G275" s="210" t="s">
        <v>1</v>
      </c>
      <c r="H275" s="210" t="s">
        <v>5</v>
      </c>
      <c r="I275" s="211">
        <v>44057</v>
      </c>
      <c r="J275" s="212">
        <v>10</v>
      </c>
      <c r="K275" s="219" t="str">
        <f t="shared" ref="K275:K338" si="119">IFERROR(IF(AB275&gt;0.5,"ALTA",IF(AND(AB275&gt;0.25,AB275&lt;=0.5),"MEDIA",IF(AND(AB275&gt;=0.1,AB275&lt;=0.25),"BAJA",IF(AND(AB275&lt;0.1),"REMOTA")))),"")</f>
        <v>BAJA</v>
      </c>
      <c r="L275" s="214">
        <f t="shared" si="107"/>
        <v>6.6191780821917812</v>
      </c>
      <c r="M275" s="215">
        <f t="shared" si="108"/>
        <v>5224466</v>
      </c>
      <c r="N275" s="210" t="s">
        <v>1725</v>
      </c>
      <c r="O275" s="216">
        <f t="shared" si="113"/>
        <v>0.1031</v>
      </c>
      <c r="P275" s="217" t="s">
        <v>1584</v>
      </c>
      <c r="Q275" s="218"/>
      <c r="R275" s="217"/>
      <c r="S275" s="219" t="str">
        <f t="shared" si="109"/>
        <v>Cuentas de orden</v>
      </c>
      <c r="T275" s="220">
        <f t="shared" si="114"/>
        <v>4973247</v>
      </c>
      <c r="U275" s="220">
        <f t="shared" si="115"/>
        <v>4973247</v>
      </c>
      <c r="V275" s="221">
        <f t="shared" si="116"/>
        <v>0</v>
      </c>
      <c r="W275" s="222" t="str">
        <f t="shared" si="110"/>
        <v/>
      </c>
      <c r="X275" s="219">
        <f t="shared" si="103"/>
        <v>35</v>
      </c>
      <c r="Y275" s="219">
        <f t="shared" si="104"/>
        <v>8</v>
      </c>
      <c r="Z275" s="219">
        <f t="shared" si="105"/>
        <v>35</v>
      </c>
      <c r="AA275" s="219">
        <f t="shared" si="106"/>
        <v>8</v>
      </c>
      <c r="AB275" s="223">
        <f t="shared" si="95"/>
        <v>0.215</v>
      </c>
      <c r="AC275" s="224">
        <f t="shared" si="111"/>
        <v>47707</v>
      </c>
      <c r="AD275" s="225" t="str">
        <f t="shared" si="117"/>
        <v>12-2023</v>
      </c>
      <c r="AE275" s="226">
        <f>IFERROR(VLOOKUP(AD275,IPC!$E$2:$F$1745,2,0),IPC!$H$1)</f>
        <v>196.40440950939998</v>
      </c>
      <c r="AF275" s="227" t="str">
        <f t="shared" si="112"/>
        <v>8-2020</v>
      </c>
      <c r="AG275" s="228">
        <f>IFERROR(VLOOKUP(AF275,IPC!$E$2:$F$1745,2,0),IPC!$H$1)</f>
        <v>150.37279759359998</v>
      </c>
      <c r="AH275" s="227" t="str">
        <f t="shared" si="96"/>
        <v>1-1900</v>
      </c>
      <c r="AI275" s="228">
        <f>IFERROR(VLOOKUP(AH275,IPC!$E$2:$F$1745,2,0),IPC!$H$1)</f>
        <v>196.40440950939998</v>
      </c>
      <c r="AJ275" s="227">
        <f>VLOOKUP(N275,T!$AD$1:$AE$50,2,0)</f>
        <v>0</v>
      </c>
      <c r="AK275" s="227" t="str">
        <f t="shared" si="118"/>
        <v>ok</v>
      </c>
      <c r="AL275" s="229" t="s">
        <v>2191</v>
      </c>
      <c r="AM275" s="229">
        <v>2144100</v>
      </c>
    </row>
    <row r="276" spans="1:39" ht="15.75" hidden="1" x14ac:dyDescent="0.25">
      <c r="A276" s="207" t="s">
        <v>2467</v>
      </c>
      <c r="B276" s="208">
        <v>0</v>
      </c>
      <c r="C276" s="209">
        <v>1</v>
      </c>
      <c r="D276" s="209" t="s">
        <v>1584</v>
      </c>
      <c r="E276" s="235"/>
      <c r="F276" s="235"/>
      <c r="G276" s="235"/>
      <c r="H276" s="235"/>
      <c r="I276" s="211">
        <v>44083</v>
      </c>
      <c r="J276" s="212">
        <v>10</v>
      </c>
      <c r="K276" s="219" t="str">
        <f t="shared" si="119"/>
        <v/>
      </c>
      <c r="L276" s="214">
        <f t="shared" si="107"/>
        <v>6.6904109589041099</v>
      </c>
      <c r="M276" s="215">
        <f t="shared" si="108"/>
        <v>0</v>
      </c>
      <c r="N276" s="210" t="s">
        <v>1555</v>
      </c>
      <c r="O276" s="216">
        <f t="shared" si="113"/>
        <v>0.1031</v>
      </c>
      <c r="P276" s="217" t="s">
        <v>1584</v>
      </c>
      <c r="Q276" s="218"/>
      <c r="R276" s="217"/>
      <c r="S276" s="219" t="str">
        <f t="shared" si="109"/>
        <v/>
      </c>
      <c r="T276" s="220">
        <f t="shared" si="114"/>
        <v>0</v>
      </c>
      <c r="U276" s="220">
        <f t="shared" si="115"/>
        <v>0</v>
      </c>
      <c r="V276" s="221">
        <f t="shared" si="116"/>
        <v>0</v>
      </c>
      <c r="W276" s="222" t="str">
        <f t="shared" si="110"/>
        <v>El proceso no genera erogación</v>
      </c>
      <c r="X276" s="219" t="e">
        <f t="shared" si="103"/>
        <v>#N/A</v>
      </c>
      <c r="Y276" s="219" t="e">
        <f t="shared" si="104"/>
        <v>#N/A</v>
      </c>
      <c r="Z276" s="219" t="e">
        <f t="shared" si="105"/>
        <v>#N/A</v>
      </c>
      <c r="AA276" s="219" t="e">
        <f t="shared" si="106"/>
        <v>#N/A</v>
      </c>
      <c r="AB276" s="223" t="e">
        <f t="shared" si="95"/>
        <v>#N/A</v>
      </c>
      <c r="AC276" s="224">
        <f t="shared" si="111"/>
        <v>47733</v>
      </c>
      <c r="AD276" s="225" t="str">
        <f t="shared" si="117"/>
        <v>12-2023</v>
      </c>
      <c r="AE276" s="226">
        <f>IFERROR(VLOOKUP(AD276,IPC!$E$2:$F$1745,2,0),IPC!$H$1)</f>
        <v>196.40440950939998</v>
      </c>
      <c r="AF276" s="227" t="str">
        <f t="shared" si="112"/>
        <v>9-2020</v>
      </c>
      <c r="AG276" s="228">
        <f>IFERROR(VLOOKUP(AF276,IPC!$E$2:$F$1745,2,0),IPC!$H$1)</f>
        <v>150.84557792140001</v>
      </c>
      <c r="AH276" s="227" t="str">
        <f t="shared" si="96"/>
        <v>1-1900</v>
      </c>
      <c r="AI276" s="228">
        <f>IFERROR(VLOOKUP(AH276,IPC!$E$2:$F$1745,2,0),IPC!$H$1)</f>
        <v>196.40440950939998</v>
      </c>
      <c r="AJ276" s="227">
        <f>VLOOKUP(N276,T!$AD$1:$AE$50,2,0)</f>
        <v>1</v>
      </c>
      <c r="AK276" s="227">
        <f t="shared" si="118"/>
        <v>0</v>
      </c>
      <c r="AL276" s="229" t="s">
        <v>2191</v>
      </c>
      <c r="AM276" s="229">
        <v>2147044</v>
      </c>
    </row>
    <row r="277" spans="1:39" ht="15.75" x14ac:dyDescent="0.25">
      <c r="A277" s="207" t="s">
        <v>2468</v>
      </c>
      <c r="B277" s="208">
        <v>13801933</v>
      </c>
      <c r="C277" s="209">
        <v>1</v>
      </c>
      <c r="D277" s="209" t="s">
        <v>1584</v>
      </c>
      <c r="E277" s="210" t="s">
        <v>5</v>
      </c>
      <c r="F277" s="210" t="s">
        <v>5</v>
      </c>
      <c r="G277" s="210" t="s">
        <v>2</v>
      </c>
      <c r="H277" s="210" t="s">
        <v>5</v>
      </c>
      <c r="I277" s="211">
        <v>44090</v>
      </c>
      <c r="J277" s="212">
        <v>11</v>
      </c>
      <c r="K277" s="219" t="str">
        <f t="shared" si="119"/>
        <v>BAJA</v>
      </c>
      <c r="L277" s="214">
        <f t="shared" si="107"/>
        <v>7.7095890410958905</v>
      </c>
      <c r="M277" s="215">
        <f t="shared" si="108"/>
        <v>17970434</v>
      </c>
      <c r="N277" s="210" t="s">
        <v>1725</v>
      </c>
      <c r="O277" s="216">
        <f t="shared" si="113"/>
        <v>0.1074</v>
      </c>
      <c r="P277" s="217" t="s">
        <v>1584</v>
      </c>
      <c r="Q277" s="218"/>
      <c r="R277" s="217"/>
      <c r="S277" s="219" t="str">
        <f t="shared" si="109"/>
        <v>Cuentas de orden</v>
      </c>
      <c r="T277" s="220">
        <f t="shared" si="114"/>
        <v>16466629</v>
      </c>
      <c r="U277" s="220">
        <f t="shared" si="115"/>
        <v>0</v>
      </c>
      <c r="V277" s="221">
        <f t="shared" si="116"/>
        <v>0</v>
      </c>
      <c r="W277" s="222" t="str">
        <f t="shared" si="110"/>
        <v>El proceso no genera erogación</v>
      </c>
      <c r="X277" s="219">
        <f t="shared" si="103"/>
        <v>8</v>
      </c>
      <c r="Y277" s="219">
        <f t="shared" si="104"/>
        <v>8</v>
      </c>
      <c r="Z277" s="219">
        <f t="shared" si="105"/>
        <v>65</v>
      </c>
      <c r="AA277" s="219">
        <f t="shared" si="106"/>
        <v>8</v>
      </c>
      <c r="AB277" s="223">
        <f t="shared" si="95"/>
        <v>0.2225</v>
      </c>
      <c r="AC277" s="224">
        <f t="shared" si="111"/>
        <v>48105</v>
      </c>
      <c r="AD277" s="225" t="str">
        <f t="shared" si="117"/>
        <v>12-2023</v>
      </c>
      <c r="AE277" s="226">
        <f>IFERROR(VLOOKUP(AD277,IPC!$E$2:$F$1745,2,0),IPC!$H$1)</f>
        <v>196.40440950939998</v>
      </c>
      <c r="AF277" s="227" t="str">
        <f t="shared" si="112"/>
        <v>9-2020</v>
      </c>
      <c r="AG277" s="228">
        <f>IFERROR(VLOOKUP(AF277,IPC!$E$2:$F$1745,2,0),IPC!$H$1)</f>
        <v>150.84557792140001</v>
      </c>
      <c r="AH277" s="227" t="str">
        <f t="shared" si="96"/>
        <v>1-1900</v>
      </c>
      <c r="AI277" s="228">
        <f>IFERROR(VLOOKUP(AH277,IPC!$E$2:$F$1745,2,0),IPC!$H$1)</f>
        <v>196.40440950939998</v>
      </c>
      <c r="AJ277" s="227">
        <f>VLOOKUP(N277,T!$AD$1:$AE$50,2,0)</f>
        <v>0</v>
      </c>
      <c r="AK277" s="227" t="str">
        <f t="shared" si="118"/>
        <v>ok</v>
      </c>
      <c r="AL277" s="229" t="s">
        <v>2191</v>
      </c>
      <c r="AM277" s="229">
        <v>2148746</v>
      </c>
    </row>
    <row r="278" spans="1:39" ht="15.75" x14ac:dyDescent="0.25">
      <c r="A278" s="207" t="s">
        <v>2469</v>
      </c>
      <c r="B278" s="208">
        <v>20000000</v>
      </c>
      <c r="C278" s="209">
        <v>1</v>
      </c>
      <c r="D278" s="209" t="s">
        <v>1583</v>
      </c>
      <c r="E278" s="210" t="s">
        <v>5</v>
      </c>
      <c r="F278" s="210" t="s">
        <v>5</v>
      </c>
      <c r="G278" s="210" t="s">
        <v>1</v>
      </c>
      <c r="H278" s="210" t="s">
        <v>1</v>
      </c>
      <c r="I278" s="211">
        <v>43868</v>
      </c>
      <c r="J278" s="212">
        <v>6</v>
      </c>
      <c r="K278" s="219" t="str">
        <f t="shared" si="119"/>
        <v>REMOTA</v>
      </c>
      <c r="L278" s="214">
        <f t="shared" si="107"/>
        <v>2.1013698630136988</v>
      </c>
      <c r="M278" s="215">
        <f t="shared" si="108"/>
        <v>26127311</v>
      </c>
      <c r="N278" s="210" t="s">
        <v>1725</v>
      </c>
      <c r="O278" s="216">
        <f t="shared" si="113"/>
        <v>0.1038</v>
      </c>
      <c r="P278" s="217" t="s">
        <v>1584</v>
      </c>
      <c r="Q278" s="218"/>
      <c r="R278" s="217"/>
      <c r="S278" s="219" t="str">
        <f t="shared" si="109"/>
        <v>No se registra</v>
      </c>
      <c r="T278" s="220">
        <f>+M278</f>
        <v>26127311</v>
      </c>
      <c r="U278" s="220">
        <f t="shared" si="115"/>
        <v>26127311</v>
      </c>
      <c r="V278" s="221">
        <f t="shared" si="116"/>
        <v>0</v>
      </c>
      <c r="W278" s="222" t="str">
        <f t="shared" si="110"/>
        <v/>
      </c>
      <c r="X278" s="219">
        <v>0</v>
      </c>
      <c r="Y278" s="219">
        <v>0</v>
      </c>
      <c r="Z278" s="219">
        <v>0</v>
      </c>
      <c r="AA278" s="219">
        <v>0</v>
      </c>
      <c r="AB278" s="223">
        <f t="shared" si="95"/>
        <v>0</v>
      </c>
      <c r="AC278" s="224">
        <f t="shared" si="111"/>
        <v>46058</v>
      </c>
      <c r="AD278" s="225" t="str">
        <f t="shared" si="117"/>
        <v>12-2023</v>
      </c>
      <c r="AE278" s="226">
        <f>IFERROR(VLOOKUP(AD278,IPC!$E$2:$F$1745,2,0),IPC!$H$1)</f>
        <v>196.40440950939998</v>
      </c>
      <c r="AF278" s="227" t="str">
        <f t="shared" si="112"/>
        <v>2-2020</v>
      </c>
      <c r="AG278" s="228">
        <f>IFERROR(VLOOKUP(AF278,IPC!$E$2:$F$1745,2,0),IPC!$H$1)</f>
        <v>150.34414424039997</v>
      </c>
      <c r="AH278" s="227" t="str">
        <f t="shared" si="96"/>
        <v>1-1900</v>
      </c>
      <c r="AI278" s="228">
        <f>IFERROR(VLOOKUP(AH278,IPC!$E$2:$F$1745,2,0),IPC!$H$1)</f>
        <v>196.40440950939998</v>
      </c>
      <c r="AJ278" s="227">
        <f>VLOOKUP(N278,T!$AD$1:$AE$50,2,0)</f>
        <v>0</v>
      </c>
      <c r="AK278" s="227" t="str">
        <f t="shared" si="118"/>
        <v>ok</v>
      </c>
      <c r="AL278" s="229" t="s">
        <v>2191</v>
      </c>
      <c r="AM278" s="229">
        <v>2148763</v>
      </c>
    </row>
    <row r="279" spans="1:39" ht="15.75" x14ac:dyDescent="0.25">
      <c r="A279" s="207" t="s">
        <v>2470</v>
      </c>
      <c r="B279" s="208">
        <v>52083000</v>
      </c>
      <c r="C279" s="209">
        <v>1</v>
      </c>
      <c r="D279" s="209" t="s">
        <v>1583</v>
      </c>
      <c r="E279" s="210" t="s">
        <v>1</v>
      </c>
      <c r="F279" s="210" t="s">
        <v>1</v>
      </c>
      <c r="G279" s="210" t="s">
        <v>1</v>
      </c>
      <c r="H279" s="210" t="s">
        <v>1</v>
      </c>
      <c r="I279" s="211">
        <v>44021</v>
      </c>
      <c r="J279" s="212">
        <v>10</v>
      </c>
      <c r="K279" s="219" t="str">
        <f t="shared" si="119"/>
        <v>MEDIA</v>
      </c>
      <c r="L279" s="214">
        <f t="shared" si="107"/>
        <v>6.5205479452054798</v>
      </c>
      <c r="M279" s="215">
        <f t="shared" si="108"/>
        <v>68019991</v>
      </c>
      <c r="N279" s="210" t="s">
        <v>1725</v>
      </c>
      <c r="O279" s="216">
        <f t="shared" si="113"/>
        <v>0.1031</v>
      </c>
      <c r="P279" s="217" t="s">
        <v>1584</v>
      </c>
      <c r="Q279" s="218"/>
      <c r="R279" s="217"/>
      <c r="S279" s="219" t="str">
        <f t="shared" si="109"/>
        <v>Cuentas de orden</v>
      </c>
      <c r="T279" s="220">
        <f t="shared" si="114"/>
        <v>64796809</v>
      </c>
      <c r="U279" s="220">
        <f t="shared" si="115"/>
        <v>64796809</v>
      </c>
      <c r="V279" s="221">
        <f t="shared" si="116"/>
        <v>0</v>
      </c>
      <c r="W279" s="222" t="str">
        <f t="shared" si="110"/>
        <v/>
      </c>
      <c r="X279" s="219">
        <f t="shared" ref="X279:X310" si="120">VLOOKUP(E279,$D$5:$F$9,3,0)</f>
        <v>35</v>
      </c>
      <c r="Y279" s="219">
        <f t="shared" ref="Y279:Y310" si="121">VLOOKUP(F279,$D$5:$F$9,3,0)</f>
        <v>35</v>
      </c>
      <c r="Z279" s="219">
        <f t="shared" ref="Z279:Z310" si="122">VLOOKUP(G279,$D$5:$F$9,3,0)</f>
        <v>35</v>
      </c>
      <c r="AA279" s="219">
        <f t="shared" ref="AA279:AA310" si="123">VLOOKUP(H279,$D$5:$F$9,3,0)</f>
        <v>35</v>
      </c>
      <c r="AB279" s="223">
        <f t="shared" si="95"/>
        <v>0.35</v>
      </c>
      <c r="AC279" s="224">
        <f t="shared" si="111"/>
        <v>47671</v>
      </c>
      <c r="AD279" s="225" t="str">
        <f t="shared" si="117"/>
        <v>12-2023</v>
      </c>
      <c r="AE279" s="226">
        <f>IFERROR(VLOOKUP(AD279,IPC!$E$2:$F$1745,2,0),IPC!$H$1)</f>
        <v>196.40440950939998</v>
      </c>
      <c r="AF279" s="227" t="str">
        <f t="shared" si="112"/>
        <v>7-2020</v>
      </c>
      <c r="AG279" s="228">
        <f>IFERROR(VLOOKUP(AF279,IPC!$E$2:$F$1745,2,0),IPC!$H$1)</f>
        <v>150.38712427019999</v>
      </c>
      <c r="AH279" s="227" t="str">
        <f t="shared" si="96"/>
        <v>1-1900</v>
      </c>
      <c r="AI279" s="228">
        <f>IFERROR(VLOOKUP(AH279,IPC!$E$2:$F$1745,2,0),IPC!$H$1)</f>
        <v>196.40440950939998</v>
      </c>
      <c r="AJ279" s="227">
        <f>VLOOKUP(N279,T!$AD$1:$AE$50,2,0)</f>
        <v>0</v>
      </c>
      <c r="AK279" s="227" t="str">
        <f t="shared" si="118"/>
        <v>ok</v>
      </c>
      <c r="AL279" s="229" t="s">
        <v>2191</v>
      </c>
      <c r="AM279" s="229">
        <v>2148819</v>
      </c>
    </row>
    <row r="280" spans="1:39" ht="15.75" x14ac:dyDescent="0.25">
      <c r="A280" s="207" t="s">
        <v>2471</v>
      </c>
      <c r="B280" s="208">
        <v>41405800</v>
      </c>
      <c r="C280" s="209">
        <v>1</v>
      </c>
      <c r="D280" s="209" t="s">
        <v>1583</v>
      </c>
      <c r="E280" s="210" t="s">
        <v>1</v>
      </c>
      <c r="F280" s="210" t="s">
        <v>5</v>
      </c>
      <c r="G280" s="210" t="s">
        <v>5</v>
      </c>
      <c r="H280" s="210" t="s">
        <v>5</v>
      </c>
      <c r="I280" s="211">
        <v>44091</v>
      </c>
      <c r="J280" s="212">
        <v>10</v>
      </c>
      <c r="K280" s="219" t="str">
        <f t="shared" si="119"/>
        <v>BAJA</v>
      </c>
      <c r="L280" s="214">
        <f t="shared" si="107"/>
        <v>6.7123287671232879</v>
      </c>
      <c r="M280" s="215">
        <f t="shared" si="108"/>
        <v>53911303</v>
      </c>
      <c r="N280" s="210" t="s">
        <v>1725</v>
      </c>
      <c r="O280" s="216">
        <f t="shared" si="113"/>
        <v>0.1031</v>
      </c>
      <c r="P280" s="217" t="s">
        <v>1584</v>
      </c>
      <c r="Q280" s="218"/>
      <c r="R280" s="217"/>
      <c r="S280" s="219" t="str">
        <f t="shared" si="109"/>
        <v>Cuentas de orden</v>
      </c>
      <c r="T280" s="220">
        <f t="shared" si="114"/>
        <v>51283398</v>
      </c>
      <c r="U280" s="220">
        <f t="shared" si="115"/>
        <v>51283398</v>
      </c>
      <c r="V280" s="221">
        <f t="shared" si="116"/>
        <v>0</v>
      </c>
      <c r="W280" s="222" t="str">
        <f t="shared" si="110"/>
        <v/>
      </c>
      <c r="X280" s="219">
        <f t="shared" si="120"/>
        <v>35</v>
      </c>
      <c r="Y280" s="219">
        <f t="shared" si="121"/>
        <v>8</v>
      </c>
      <c r="Z280" s="219">
        <f t="shared" si="122"/>
        <v>8</v>
      </c>
      <c r="AA280" s="219">
        <f t="shared" si="123"/>
        <v>8</v>
      </c>
      <c r="AB280" s="223">
        <f t="shared" si="95"/>
        <v>0.14749999999999999</v>
      </c>
      <c r="AC280" s="224">
        <f t="shared" si="111"/>
        <v>47741</v>
      </c>
      <c r="AD280" s="225" t="str">
        <f t="shared" si="117"/>
        <v>12-2023</v>
      </c>
      <c r="AE280" s="226">
        <f>IFERROR(VLOOKUP(AD280,IPC!$E$2:$F$1745,2,0),IPC!$H$1)</f>
        <v>196.40440950939998</v>
      </c>
      <c r="AF280" s="227" t="str">
        <f t="shared" si="112"/>
        <v>9-2020</v>
      </c>
      <c r="AG280" s="228">
        <f>IFERROR(VLOOKUP(AF280,IPC!$E$2:$F$1745,2,0),IPC!$H$1)</f>
        <v>150.84557792140001</v>
      </c>
      <c r="AH280" s="227" t="str">
        <f t="shared" si="96"/>
        <v>1-1900</v>
      </c>
      <c r="AI280" s="228">
        <f>IFERROR(VLOOKUP(AH280,IPC!$E$2:$F$1745,2,0),IPC!$H$1)</f>
        <v>196.40440950939998</v>
      </c>
      <c r="AJ280" s="227">
        <f>VLOOKUP(N280,T!$AD$1:$AE$50,2,0)</f>
        <v>0</v>
      </c>
      <c r="AK280" s="227" t="str">
        <f t="shared" si="118"/>
        <v>ok</v>
      </c>
      <c r="AL280" s="229" t="s">
        <v>2191</v>
      </c>
      <c r="AM280" s="229">
        <v>2150453</v>
      </c>
    </row>
    <row r="281" spans="1:39" ht="15.75" x14ac:dyDescent="0.25">
      <c r="A281" s="207" t="s">
        <v>2472</v>
      </c>
      <c r="B281" s="208">
        <v>194362533</v>
      </c>
      <c r="C281" s="209">
        <v>1</v>
      </c>
      <c r="D281" s="209" t="s">
        <v>1583</v>
      </c>
      <c r="E281" s="210" t="s">
        <v>1</v>
      </c>
      <c r="F281" s="210" t="s">
        <v>5</v>
      </c>
      <c r="G281" s="210" t="s">
        <v>1</v>
      </c>
      <c r="H281" s="210" t="s">
        <v>5</v>
      </c>
      <c r="I281" s="211">
        <v>44034</v>
      </c>
      <c r="J281" s="212">
        <v>14</v>
      </c>
      <c r="K281" s="219" t="str">
        <f t="shared" si="119"/>
        <v>BAJA</v>
      </c>
      <c r="L281" s="214">
        <f t="shared" si="107"/>
        <v>10.556164383561644</v>
      </c>
      <c r="M281" s="215">
        <f t="shared" si="108"/>
        <v>253835950</v>
      </c>
      <c r="N281" s="210" t="s">
        <v>1725</v>
      </c>
      <c r="O281" s="216">
        <f t="shared" si="113"/>
        <v>0.1074</v>
      </c>
      <c r="P281" s="217" t="s">
        <v>1584</v>
      </c>
      <c r="Q281" s="218"/>
      <c r="R281" s="217"/>
      <c r="S281" s="219" t="str">
        <f t="shared" si="109"/>
        <v>Cuentas de orden</v>
      </c>
      <c r="T281" s="220">
        <f t="shared" si="114"/>
        <v>225208990</v>
      </c>
      <c r="U281" s="220">
        <f t="shared" si="115"/>
        <v>225208990</v>
      </c>
      <c r="V281" s="221">
        <f t="shared" si="116"/>
        <v>0</v>
      </c>
      <c r="W281" s="222" t="str">
        <f t="shared" si="110"/>
        <v/>
      </c>
      <c r="X281" s="219">
        <f t="shared" si="120"/>
        <v>35</v>
      </c>
      <c r="Y281" s="219">
        <f t="shared" si="121"/>
        <v>8</v>
      </c>
      <c r="Z281" s="219">
        <f t="shared" si="122"/>
        <v>35</v>
      </c>
      <c r="AA281" s="219">
        <f t="shared" si="123"/>
        <v>8</v>
      </c>
      <c r="AB281" s="223">
        <f t="shared" si="95"/>
        <v>0.215</v>
      </c>
      <c r="AC281" s="224">
        <f t="shared" si="111"/>
        <v>49144</v>
      </c>
      <c r="AD281" s="225" t="str">
        <f t="shared" si="117"/>
        <v>12-2023</v>
      </c>
      <c r="AE281" s="226">
        <f>IFERROR(VLOOKUP(AD281,IPC!$E$2:$F$1745,2,0),IPC!$H$1)</f>
        <v>196.40440950939998</v>
      </c>
      <c r="AF281" s="227" t="str">
        <f t="shared" si="112"/>
        <v>7-2020</v>
      </c>
      <c r="AG281" s="228">
        <f>IFERROR(VLOOKUP(AF281,IPC!$E$2:$F$1745,2,0),IPC!$H$1)</f>
        <v>150.38712427019999</v>
      </c>
      <c r="AH281" s="227" t="str">
        <f t="shared" si="96"/>
        <v>1-1900</v>
      </c>
      <c r="AI281" s="228">
        <f>IFERROR(VLOOKUP(AH281,IPC!$E$2:$F$1745,2,0),IPC!$H$1)</f>
        <v>196.40440950939998</v>
      </c>
      <c r="AJ281" s="227">
        <f>VLOOKUP(N281,T!$AD$1:$AE$50,2,0)</f>
        <v>0</v>
      </c>
      <c r="AK281" s="227" t="str">
        <f t="shared" si="118"/>
        <v>ok</v>
      </c>
      <c r="AL281" s="229" t="s">
        <v>2191</v>
      </c>
      <c r="AM281" s="229">
        <v>2152863</v>
      </c>
    </row>
    <row r="282" spans="1:39" ht="15.75" hidden="1" x14ac:dyDescent="0.25">
      <c r="A282" s="207" t="s">
        <v>2473</v>
      </c>
      <c r="B282" s="208">
        <v>0</v>
      </c>
      <c r="C282" s="209">
        <v>1</v>
      </c>
      <c r="D282" s="209" t="s">
        <v>1584</v>
      </c>
      <c r="E282" s="235"/>
      <c r="F282" s="235"/>
      <c r="G282" s="235"/>
      <c r="H282" s="235"/>
      <c r="I282" s="211">
        <v>44061</v>
      </c>
      <c r="J282" s="212">
        <v>10</v>
      </c>
      <c r="K282" s="219" t="str">
        <f t="shared" si="119"/>
        <v/>
      </c>
      <c r="L282" s="214">
        <f t="shared" si="107"/>
        <v>6.6301369863013697</v>
      </c>
      <c r="M282" s="215">
        <f t="shared" si="108"/>
        <v>0</v>
      </c>
      <c r="N282" s="210" t="s">
        <v>1555</v>
      </c>
      <c r="O282" s="216">
        <f t="shared" si="113"/>
        <v>0.1031</v>
      </c>
      <c r="P282" s="217" t="s">
        <v>1584</v>
      </c>
      <c r="Q282" s="218"/>
      <c r="R282" s="217"/>
      <c r="S282" s="219" t="str">
        <f t="shared" si="109"/>
        <v/>
      </c>
      <c r="T282" s="220">
        <f t="shared" si="114"/>
        <v>0</v>
      </c>
      <c r="U282" s="220">
        <f t="shared" si="115"/>
        <v>0</v>
      </c>
      <c r="V282" s="221">
        <f t="shared" si="116"/>
        <v>0</v>
      </c>
      <c r="W282" s="222" t="str">
        <f t="shared" si="110"/>
        <v>El proceso no genera erogación</v>
      </c>
      <c r="X282" s="219" t="e">
        <f t="shared" si="120"/>
        <v>#N/A</v>
      </c>
      <c r="Y282" s="219" t="e">
        <f t="shared" si="121"/>
        <v>#N/A</v>
      </c>
      <c r="Z282" s="219" t="e">
        <f t="shared" si="122"/>
        <v>#N/A</v>
      </c>
      <c r="AA282" s="219" t="e">
        <f t="shared" si="123"/>
        <v>#N/A</v>
      </c>
      <c r="AB282" s="223" t="e">
        <f t="shared" si="95"/>
        <v>#N/A</v>
      </c>
      <c r="AC282" s="224">
        <f t="shared" si="111"/>
        <v>47711</v>
      </c>
      <c r="AD282" s="225" t="str">
        <f t="shared" si="117"/>
        <v>12-2023</v>
      </c>
      <c r="AE282" s="226">
        <f>IFERROR(VLOOKUP(AD282,IPC!$E$2:$F$1745,2,0),IPC!$H$1)</f>
        <v>196.40440950939998</v>
      </c>
      <c r="AF282" s="227" t="str">
        <f t="shared" si="112"/>
        <v>8-2020</v>
      </c>
      <c r="AG282" s="228">
        <f>IFERROR(VLOOKUP(AF282,IPC!$E$2:$F$1745,2,0),IPC!$H$1)</f>
        <v>150.37279759359998</v>
      </c>
      <c r="AH282" s="227" t="str">
        <f t="shared" si="96"/>
        <v>1-1900</v>
      </c>
      <c r="AI282" s="228">
        <f>IFERROR(VLOOKUP(AH282,IPC!$E$2:$F$1745,2,0),IPC!$H$1)</f>
        <v>196.40440950939998</v>
      </c>
      <c r="AJ282" s="227">
        <f>VLOOKUP(N282,T!$AD$1:$AE$50,2,0)</f>
        <v>1</v>
      </c>
      <c r="AK282" s="227">
        <f t="shared" si="118"/>
        <v>0</v>
      </c>
      <c r="AL282" s="229" t="s">
        <v>2191</v>
      </c>
      <c r="AM282" s="229">
        <v>2161335</v>
      </c>
    </row>
    <row r="283" spans="1:39" ht="15.75" x14ac:dyDescent="0.25">
      <c r="A283" s="207" t="s">
        <v>2474</v>
      </c>
      <c r="B283" s="208">
        <v>935771080</v>
      </c>
      <c r="C283" s="209">
        <v>1</v>
      </c>
      <c r="D283" s="209" t="s">
        <v>1583</v>
      </c>
      <c r="E283" s="210" t="s">
        <v>0</v>
      </c>
      <c r="F283" s="210" t="s">
        <v>0</v>
      </c>
      <c r="G283" s="210" t="s">
        <v>0</v>
      </c>
      <c r="H283" s="210" t="s">
        <v>0</v>
      </c>
      <c r="I283" s="211">
        <v>43818</v>
      </c>
      <c r="J283" s="212">
        <v>9</v>
      </c>
      <c r="K283" s="219" t="str">
        <f t="shared" si="119"/>
        <v>ALTA</v>
      </c>
      <c r="L283" s="214">
        <f t="shared" si="107"/>
        <v>4.9643835616438352</v>
      </c>
      <c r="M283" s="215">
        <f t="shared" si="108"/>
        <v>1235884946</v>
      </c>
      <c r="N283" s="210" t="s">
        <v>1727</v>
      </c>
      <c r="O283" s="216">
        <f t="shared" si="113"/>
        <v>0.1031</v>
      </c>
      <c r="P283" s="217" t="s">
        <v>1584</v>
      </c>
      <c r="Q283" s="218"/>
      <c r="R283" s="217"/>
      <c r="S283" s="219" t="str">
        <f t="shared" si="109"/>
        <v>Provisión contable</v>
      </c>
      <c r="T283" s="220">
        <f t="shared" si="114"/>
        <v>1191040841</v>
      </c>
      <c r="U283" s="220">
        <f t="shared" si="115"/>
        <v>1191040841</v>
      </c>
      <c r="V283" s="221">
        <f t="shared" si="116"/>
        <v>1191040841</v>
      </c>
      <c r="W283" s="222" t="str">
        <f t="shared" si="110"/>
        <v/>
      </c>
      <c r="X283" s="219">
        <f t="shared" si="120"/>
        <v>92</v>
      </c>
      <c r="Y283" s="219">
        <f t="shared" si="121"/>
        <v>92</v>
      </c>
      <c r="Z283" s="219">
        <f t="shared" si="122"/>
        <v>92</v>
      </c>
      <c r="AA283" s="219">
        <f t="shared" si="123"/>
        <v>92</v>
      </c>
      <c r="AB283" s="223">
        <f t="shared" si="95"/>
        <v>0.92</v>
      </c>
      <c r="AC283" s="224">
        <f t="shared" si="111"/>
        <v>47103</v>
      </c>
      <c r="AD283" s="225" t="str">
        <f t="shared" si="117"/>
        <v>12-2023</v>
      </c>
      <c r="AE283" s="226">
        <f>IFERROR(VLOOKUP(AD283,IPC!$E$2:$F$1745,2,0),IPC!$H$1)</f>
        <v>196.40440950939998</v>
      </c>
      <c r="AF283" s="227" t="str">
        <f t="shared" si="112"/>
        <v>12-2019</v>
      </c>
      <c r="AG283" s="228">
        <f>IFERROR(VLOOKUP(AF283,IPC!$E$2:$F$1745,2,0),IPC!$H$1)</f>
        <v>148.710903108</v>
      </c>
      <c r="AH283" s="227" t="str">
        <f t="shared" si="96"/>
        <v>1-1900</v>
      </c>
      <c r="AI283" s="228">
        <f>IFERROR(VLOOKUP(AH283,IPC!$E$2:$F$1745,2,0),IPC!$H$1)</f>
        <v>196.40440950939998</v>
      </c>
      <c r="AJ283" s="227">
        <f>VLOOKUP(N283,T!$AD$1:$AE$50,2,0)</f>
        <v>0</v>
      </c>
      <c r="AK283" s="227" t="str">
        <f t="shared" si="118"/>
        <v>ok</v>
      </c>
      <c r="AL283" s="229" t="s">
        <v>2191</v>
      </c>
      <c r="AM283" s="229">
        <v>2161463</v>
      </c>
    </row>
    <row r="284" spans="1:39" ht="15.75" x14ac:dyDescent="0.25">
      <c r="A284" s="207" t="s">
        <v>2475</v>
      </c>
      <c r="B284" s="208">
        <v>1931166600</v>
      </c>
      <c r="C284" s="209">
        <v>1</v>
      </c>
      <c r="D284" s="209" t="s">
        <v>1583</v>
      </c>
      <c r="E284" s="210" t="s">
        <v>0</v>
      </c>
      <c r="F284" s="210" t="s">
        <v>0</v>
      </c>
      <c r="G284" s="210" t="s">
        <v>2</v>
      </c>
      <c r="H284" s="210" t="s">
        <v>0</v>
      </c>
      <c r="I284" s="211">
        <v>44090</v>
      </c>
      <c r="J284" s="212">
        <v>9</v>
      </c>
      <c r="K284" s="219" t="str">
        <f t="shared" si="119"/>
        <v>ALTA</v>
      </c>
      <c r="L284" s="214">
        <f t="shared" si="107"/>
        <v>5.7095890410958905</v>
      </c>
      <c r="M284" s="215">
        <f t="shared" si="108"/>
        <v>2514423299</v>
      </c>
      <c r="N284" s="210" t="s">
        <v>1725</v>
      </c>
      <c r="O284" s="216">
        <f t="shared" si="113"/>
        <v>0.1031</v>
      </c>
      <c r="P284" s="217" t="s">
        <v>1584</v>
      </c>
      <c r="Q284" s="218"/>
      <c r="R284" s="217"/>
      <c r="S284" s="219" t="str">
        <f t="shared" si="109"/>
        <v>Provisión contable</v>
      </c>
      <c r="T284" s="220">
        <f t="shared" si="114"/>
        <v>2409780712</v>
      </c>
      <c r="U284" s="220">
        <f t="shared" si="115"/>
        <v>2409780712</v>
      </c>
      <c r="V284" s="221">
        <f t="shared" si="116"/>
        <v>2409780712</v>
      </c>
      <c r="W284" s="222" t="str">
        <f t="shared" si="110"/>
        <v/>
      </c>
      <c r="X284" s="219">
        <f t="shared" si="120"/>
        <v>92</v>
      </c>
      <c r="Y284" s="219">
        <f t="shared" si="121"/>
        <v>92</v>
      </c>
      <c r="Z284" s="219">
        <f t="shared" si="122"/>
        <v>65</v>
      </c>
      <c r="AA284" s="219">
        <f t="shared" si="123"/>
        <v>92</v>
      </c>
      <c r="AB284" s="223">
        <f t="shared" si="95"/>
        <v>0.85250000000000004</v>
      </c>
      <c r="AC284" s="224">
        <f t="shared" si="111"/>
        <v>47375</v>
      </c>
      <c r="AD284" s="225" t="str">
        <f t="shared" si="117"/>
        <v>12-2023</v>
      </c>
      <c r="AE284" s="226">
        <f>IFERROR(VLOOKUP(AD284,IPC!$E$2:$F$1745,2,0),IPC!$H$1)</f>
        <v>196.40440950939998</v>
      </c>
      <c r="AF284" s="227" t="str">
        <f t="shared" si="112"/>
        <v>9-2020</v>
      </c>
      <c r="AG284" s="228">
        <f>IFERROR(VLOOKUP(AF284,IPC!$E$2:$F$1745,2,0),IPC!$H$1)</f>
        <v>150.84557792140001</v>
      </c>
      <c r="AH284" s="227" t="str">
        <f t="shared" si="96"/>
        <v>1-1900</v>
      </c>
      <c r="AI284" s="228">
        <f>IFERROR(VLOOKUP(AH284,IPC!$E$2:$F$1745,2,0),IPC!$H$1)</f>
        <v>196.40440950939998</v>
      </c>
      <c r="AJ284" s="227">
        <f>VLOOKUP(N284,T!$AD$1:$AE$50,2,0)</f>
        <v>0</v>
      </c>
      <c r="AK284" s="227" t="str">
        <f t="shared" si="118"/>
        <v>ok</v>
      </c>
      <c r="AL284" s="229" t="s">
        <v>2191</v>
      </c>
      <c r="AM284" s="229">
        <v>2162165</v>
      </c>
    </row>
    <row r="285" spans="1:39" ht="15.75" hidden="1" x14ac:dyDescent="0.25">
      <c r="A285" s="207" t="s">
        <v>2476</v>
      </c>
      <c r="B285" s="208">
        <v>0</v>
      </c>
      <c r="C285" s="209">
        <v>1</v>
      </c>
      <c r="D285" s="209" t="s">
        <v>1583</v>
      </c>
      <c r="E285" s="210" t="s">
        <v>2</v>
      </c>
      <c r="F285" s="210" t="s">
        <v>1</v>
      </c>
      <c r="G285" s="210" t="s">
        <v>1</v>
      </c>
      <c r="H285" s="210" t="s">
        <v>2</v>
      </c>
      <c r="I285" s="211">
        <v>43879</v>
      </c>
      <c r="J285" s="212">
        <v>9</v>
      </c>
      <c r="K285" s="219" t="str">
        <f t="shared" si="119"/>
        <v>MEDIA</v>
      </c>
      <c r="L285" s="214">
        <f t="shared" si="107"/>
        <v>5.1315068493150688</v>
      </c>
      <c r="M285" s="215">
        <f t="shared" si="108"/>
        <v>0</v>
      </c>
      <c r="N285" s="210" t="s">
        <v>1725</v>
      </c>
      <c r="O285" s="216">
        <f t="shared" si="113"/>
        <v>0.1031</v>
      </c>
      <c r="P285" s="217" t="s">
        <v>1584</v>
      </c>
      <c r="Q285" s="218"/>
      <c r="R285" s="217"/>
      <c r="S285" s="219" t="str">
        <f t="shared" si="109"/>
        <v>Cuentas de orden</v>
      </c>
      <c r="T285" s="220">
        <f t="shared" si="114"/>
        <v>0</v>
      </c>
      <c r="U285" s="220">
        <f t="shared" si="115"/>
        <v>0</v>
      </c>
      <c r="V285" s="221">
        <f t="shared" si="116"/>
        <v>0</v>
      </c>
      <c r="W285" s="222" t="str">
        <f t="shared" si="110"/>
        <v/>
      </c>
      <c r="X285" s="219">
        <f t="shared" si="120"/>
        <v>65</v>
      </c>
      <c r="Y285" s="219">
        <f t="shared" si="121"/>
        <v>35</v>
      </c>
      <c r="Z285" s="219">
        <f t="shared" si="122"/>
        <v>35</v>
      </c>
      <c r="AA285" s="219">
        <f t="shared" si="123"/>
        <v>65</v>
      </c>
      <c r="AB285" s="223">
        <f t="shared" si="95"/>
        <v>0.5</v>
      </c>
      <c r="AC285" s="224">
        <f t="shared" si="111"/>
        <v>47164</v>
      </c>
      <c r="AD285" s="225" t="str">
        <f t="shared" si="117"/>
        <v>12-2023</v>
      </c>
      <c r="AE285" s="226">
        <f>IFERROR(VLOOKUP(AD285,IPC!$E$2:$F$1745,2,0),IPC!$H$1)</f>
        <v>196.40440950939998</v>
      </c>
      <c r="AF285" s="227" t="str">
        <f t="shared" si="112"/>
        <v>2-2020</v>
      </c>
      <c r="AG285" s="228">
        <f>IFERROR(VLOOKUP(AF285,IPC!$E$2:$F$1745,2,0),IPC!$H$1)</f>
        <v>150.34414424039997</v>
      </c>
      <c r="AH285" s="227" t="str">
        <f t="shared" si="96"/>
        <v>1-1900</v>
      </c>
      <c r="AI285" s="228">
        <f>IFERROR(VLOOKUP(AH285,IPC!$E$2:$F$1745,2,0),IPC!$H$1)</f>
        <v>196.40440950939998</v>
      </c>
      <c r="AJ285" s="227">
        <f>VLOOKUP(N285,T!$AD$1:$AE$50,2,0)</f>
        <v>0</v>
      </c>
      <c r="AK285" s="227" t="str">
        <f t="shared" si="118"/>
        <v>ok</v>
      </c>
      <c r="AL285" s="229" t="s">
        <v>2191</v>
      </c>
      <c r="AM285" s="229">
        <v>2163125</v>
      </c>
    </row>
    <row r="286" spans="1:39" ht="15.75" x14ac:dyDescent="0.25">
      <c r="A286" s="207" t="s">
        <v>2477</v>
      </c>
      <c r="B286" s="208">
        <v>31249200</v>
      </c>
      <c r="C286" s="209">
        <v>1</v>
      </c>
      <c r="D286" s="209" t="s">
        <v>1583</v>
      </c>
      <c r="E286" s="210" t="s">
        <v>2</v>
      </c>
      <c r="F286" s="210" t="s">
        <v>5</v>
      </c>
      <c r="G286" s="210" t="s">
        <v>1</v>
      </c>
      <c r="H286" s="210" t="s">
        <v>1</v>
      </c>
      <c r="I286" s="211">
        <v>44036</v>
      </c>
      <c r="J286" s="212">
        <v>10</v>
      </c>
      <c r="K286" s="219" t="str">
        <f t="shared" si="119"/>
        <v>MEDIA</v>
      </c>
      <c r="L286" s="214">
        <f t="shared" si="107"/>
        <v>6.5616438356164384</v>
      </c>
      <c r="M286" s="215">
        <f t="shared" si="108"/>
        <v>40811211</v>
      </c>
      <c r="N286" s="210" t="s">
        <v>1725</v>
      </c>
      <c r="O286" s="216">
        <f t="shared" si="113"/>
        <v>0.1031</v>
      </c>
      <c r="P286" s="217" t="s">
        <v>1584</v>
      </c>
      <c r="Q286" s="218"/>
      <c r="R286" s="217"/>
      <c r="S286" s="219" t="str">
        <f t="shared" si="109"/>
        <v>Cuentas de orden</v>
      </c>
      <c r="T286" s="220">
        <f t="shared" si="114"/>
        <v>38865446</v>
      </c>
      <c r="U286" s="220">
        <f t="shared" si="115"/>
        <v>38865446</v>
      </c>
      <c r="V286" s="221">
        <f t="shared" si="116"/>
        <v>0</v>
      </c>
      <c r="W286" s="222" t="str">
        <f t="shared" si="110"/>
        <v/>
      </c>
      <c r="X286" s="219">
        <f t="shared" si="120"/>
        <v>65</v>
      </c>
      <c r="Y286" s="219">
        <f t="shared" si="121"/>
        <v>8</v>
      </c>
      <c r="Z286" s="219">
        <f t="shared" si="122"/>
        <v>35</v>
      </c>
      <c r="AA286" s="219">
        <f t="shared" si="123"/>
        <v>35</v>
      </c>
      <c r="AB286" s="223">
        <f t="shared" si="95"/>
        <v>0.35749999999999998</v>
      </c>
      <c r="AC286" s="224">
        <f t="shared" si="111"/>
        <v>47686</v>
      </c>
      <c r="AD286" s="225" t="str">
        <f t="shared" si="117"/>
        <v>12-2023</v>
      </c>
      <c r="AE286" s="226">
        <f>IFERROR(VLOOKUP(AD286,IPC!$E$2:$F$1745,2,0),IPC!$H$1)</f>
        <v>196.40440950939998</v>
      </c>
      <c r="AF286" s="227" t="str">
        <f t="shared" si="112"/>
        <v>7-2020</v>
      </c>
      <c r="AG286" s="228">
        <f>IFERROR(VLOOKUP(AF286,IPC!$E$2:$F$1745,2,0),IPC!$H$1)</f>
        <v>150.38712427019999</v>
      </c>
      <c r="AH286" s="227" t="str">
        <f t="shared" si="96"/>
        <v>1-1900</v>
      </c>
      <c r="AI286" s="228">
        <f>IFERROR(VLOOKUP(AH286,IPC!$E$2:$F$1745,2,0),IPC!$H$1)</f>
        <v>196.40440950939998</v>
      </c>
      <c r="AJ286" s="227">
        <f>VLOOKUP(N286,T!$AD$1:$AE$50,2,0)</f>
        <v>0</v>
      </c>
      <c r="AK286" s="227" t="str">
        <f t="shared" si="118"/>
        <v>ok</v>
      </c>
      <c r="AL286" s="229" t="s">
        <v>2191</v>
      </c>
      <c r="AM286" s="229">
        <v>2165513</v>
      </c>
    </row>
    <row r="287" spans="1:39" ht="15.75" hidden="1" x14ac:dyDescent="0.25">
      <c r="A287" s="207" t="s">
        <v>2478</v>
      </c>
      <c r="B287" s="208">
        <v>0</v>
      </c>
      <c r="C287" s="209">
        <v>1</v>
      </c>
      <c r="D287" s="209" t="s">
        <v>1584</v>
      </c>
      <c r="E287" s="235"/>
      <c r="F287" s="235"/>
      <c r="G287" s="235"/>
      <c r="H287" s="235"/>
      <c r="I287" s="211">
        <v>44138</v>
      </c>
      <c r="J287" s="212">
        <v>10</v>
      </c>
      <c r="K287" s="219" t="str">
        <f t="shared" si="119"/>
        <v/>
      </c>
      <c r="L287" s="214">
        <f t="shared" si="107"/>
        <v>6.8410958904109593</v>
      </c>
      <c r="M287" s="215">
        <f t="shared" si="108"/>
        <v>0</v>
      </c>
      <c r="N287" s="210" t="s">
        <v>1555</v>
      </c>
      <c r="O287" s="216">
        <f t="shared" si="113"/>
        <v>0.1031</v>
      </c>
      <c r="P287" s="217" t="s">
        <v>1584</v>
      </c>
      <c r="Q287" s="218"/>
      <c r="R287" s="217"/>
      <c r="S287" s="219" t="str">
        <f t="shared" si="109"/>
        <v/>
      </c>
      <c r="T287" s="220">
        <f t="shared" si="114"/>
        <v>0</v>
      </c>
      <c r="U287" s="220">
        <f t="shared" si="115"/>
        <v>0</v>
      </c>
      <c r="V287" s="221">
        <f t="shared" si="116"/>
        <v>0</v>
      </c>
      <c r="W287" s="222" t="str">
        <f t="shared" si="110"/>
        <v>El proceso no genera erogación</v>
      </c>
      <c r="X287" s="219" t="e">
        <f t="shared" si="120"/>
        <v>#N/A</v>
      </c>
      <c r="Y287" s="219" t="e">
        <f t="shared" si="121"/>
        <v>#N/A</v>
      </c>
      <c r="Z287" s="219" t="e">
        <f t="shared" si="122"/>
        <v>#N/A</v>
      </c>
      <c r="AA287" s="219" t="e">
        <f t="shared" si="123"/>
        <v>#N/A</v>
      </c>
      <c r="AB287" s="223" t="e">
        <f t="shared" ref="AB287:AB350" si="124">+SUMPRODUCT(X287:AA287,$X$12:$AA$12)/100</f>
        <v>#N/A</v>
      </c>
      <c r="AC287" s="224">
        <f t="shared" si="111"/>
        <v>47788</v>
      </c>
      <c r="AD287" s="225" t="str">
        <f t="shared" si="117"/>
        <v>12-2023</v>
      </c>
      <c r="AE287" s="226">
        <f>IFERROR(VLOOKUP(AD287,IPC!$E$2:$F$1745,2,0),IPC!$H$1)</f>
        <v>196.40440950939998</v>
      </c>
      <c r="AF287" s="227" t="str">
        <f t="shared" si="112"/>
        <v>11-2020</v>
      </c>
      <c r="AG287" s="228">
        <f>IFERROR(VLOOKUP(AF287,IPC!$E$2:$F$1745,2,0),IPC!$H$1)</f>
        <v>150.54471771279998</v>
      </c>
      <c r="AH287" s="227" t="str">
        <f t="shared" si="96"/>
        <v>1-1900</v>
      </c>
      <c r="AI287" s="228">
        <f>IFERROR(VLOOKUP(AH287,IPC!$E$2:$F$1745,2,0),IPC!$H$1)</f>
        <v>196.40440950939998</v>
      </c>
      <c r="AJ287" s="227">
        <f>VLOOKUP(N287,T!$AD$1:$AE$50,2,0)</f>
        <v>1</v>
      </c>
      <c r="AK287" s="227">
        <f t="shared" si="118"/>
        <v>0</v>
      </c>
      <c r="AL287" s="229" t="s">
        <v>2191</v>
      </c>
      <c r="AM287" s="229">
        <v>2169532</v>
      </c>
    </row>
    <row r="288" spans="1:39" ht="15.75" x14ac:dyDescent="0.25">
      <c r="A288" s="207" t="s">
        <v>2479</v>
      </c>
      <c r="B288" s="208">
        <v>251739968</v>
      </c>
      <c r="C288" s="209">
        <v>1</v>
      </c>
      <c r="D288" s="209" t="s">
        <v>1583</v>
      </c>
      <c r="E288" s="210" t="s">
        <v>1</v>
      </c>
      <c r="F288" s="210" t="s">
        <v>2</v>
      </c>
      <c r="G288" s="210" t="s">
        <v>5</v>
      </c>
      <c r="H288" s="210" t="s">
        <v>5</v>
      </c>
      <c r="I288" s="211">
        <v>44154</v>
      </c>
      <c r="J288" s="212">
        <v>7</v>
      </c>
      <c r="K288" s="219" t="str">
        <f t="shared" si="119"/>
        <v>MEDIA</v>
      </c>
      <c r="L288" s="214">
        <f t="shared" si="107"/>
        <v>3.8849315068493149</v>
      </c>
      <c r="M288" s="215">
        <f t="shared" si="108"/>
        <v>328426268</v>
      </c>
      <c r="N288" s="210" t="s">
        <v>1727</v>
      </c>
      <c r="O288" s="216">
        <f t="shared" si="113"/>
        <v>0.1031</v>
      </c>
      <c r="P288" s="217" t="s">
        <v>1584</v>
      </c>
      <c r="Q288" s="218"/>
      <c r="R288" s="217"/>
      <c r="S288" s="219" t="str">
        <f t="shared" si="109"/>
        <v>Cuentas de orden</v>
      </c>
      <c r="T288" s="220">
        <f t="shared" si="114"/>
        <v>319063187</v>
      </c>
      <c r="U288" s="220">
        <f t="shared" si="115"/>
        <v>319063187</v>
      </c>
      <c r="V288" s="221">
        <f t="shared" si="116"/>
        <v>0</v>
      </c>
      <c r="W288" s="222" t="str">
        <f t="shared" si="110"/>
        <v/>
      </c>
      <c r="X288" s="219">
        <f t="shared" si="120"/>
        <v>35</v>
      </c>
      <c r="Y288" s="219">
        <f t="shared" si="121"/>
        <v>65</v>
      </c>
      <c r="Z288" s="219">
        <f t="shared" si="122"/>
        <v>8</v>
      </c>
      <c r="AA288" s="219">
        <f t="shared" si="123"/>
        <v>8</v>
      </c>
      <c r="AB288" s="223">
        <f t="shared" si="124"/>
        <v>0.28999999999999998</v>
      </c>
      <c r="AC288" s="224">
        <f t="shared" si="111"/>
        <v>46709</v>
      </c>
      <c r="AD288" s="225" t="str">
        <f t="shared" si="117"/>
        <v>12-2023</v>
      </c>
      <c r="AE288" s="226">
        <f>IFERROR(VLOOKUP(AD288,IPC!$E$2:$F$1745,2,0),IPC!$H$1)</f>
        <v>196.40440950939998</v>
      </c>
      <c r="AF288" s="227" t="str">
        <f t="shared" si="112"/>
        <v>11-2020</v>
      </c>
      <c r="AG288" s="228">
        <f>IFERROR(VLOOKUP(AF288,IPC!$E$2:$F$1745,2,0),IPC!$H$1)</f>
        <v>150.54471771279998</v>
      </c>
      <c r="AH288" s="227" t="str">
        <f t="shared" si="96"/>
        <v>1-1900</v>
      </c>
      <c r="AI288" s="228">
        <f>IFERROR(VLOOKUP(AH288,IPC!$E$2:$F$1745,2,0),IPC!$H$1)</f>
        <v>196.40440950939998</v>
      </c>
      <c r="AJ288" s="227">
        <f>VLOOKUP(N288,T!$AD$1:$AE$50,2,0)</f>
        <v>0</v>
      </c>
      <c r="AK288" s="227" t="str">
        <f t="shared" si="118"/>
        <v>ok</v>
      </c>
      <c r="AL288" s="229" t="s">
        <v>2191</v>
      </c>
      <c r="AM288" s="229">
        <v>2169701</v>
      </c>
    </row>
    <row r="289" spans="1:39" ht="15.75" x14ac:dyDescent="0.25">
      <c r="A289" s="207" t="s">
        <v>2480</v>
      </c>
      <c r="B289" s="208">
        <v>104894693</v>
      </c>
      <c r="C289" s="209">
        <v>1</v>
      </c>
      <c r="D289" s="209" t="s">
        <v>1583</v>
      </c>
      <c r="E289" s="210" t="s">
        <v>5</v>
      </c>
      <c r="F289" s="210" t="s">
        <v>5</v>
      </c>
      <c r="G289" s="210" t="s">
        <v>5</v>
      </c>
      <c r="H289" s="210" t="s">
        <v>5</v>
      </c>
      <c r="I289" s="211">
        <v>44153</v>
      </c>
      <c r="J289" s="212">
        <v>9</v>
      </c>
      <c r="K289" s="219" t="str">
        <f t="shared" si="119"/>
        <v>REMOTA</v>
      </c>
      <c r="L289" s="214">
        <f t="shared" si="107"/>
        <v>5.882191780821918</v>
      </c>
      <c r="M289" s="215">
        <f t="shared" si="108"/>
        <v>136848244</v>
      </c>
      <c r="N289" s="210" t="s">
        <v>1725</v>
      </c>
      <c r="O289" s="216">
        <f t="shared" si="113"/>
        <v>0.1031</v>
      </c>
      <c r="P289" s="217" t="s">
        <v>1584</v>
      </c>
      <c r="Q289" s="218"/>
      <c r="R289" s="217"/>
      <c r="S289" s="219" t="str">
        <f t="shared" si="109"/>
        <v>No se registra</v>
      </c>
      <c r="T289" s="220">
        <f t="shared" si="114"/>
        <v>130984613</v>
      </c>
      <c r="U289" s="220">
        <f t="shared" si="115"/>
        <v>130984613</v>
      </c>
      <c r="V289" s="221">
        <f t="shared" si="116"/>
        <v>0</v>
      </c>
      <c r="W289" s="222" t="str">
        <f t="shared" si="110"/>
        <v/>
      </c>
      <c r="X289" s="219">
        <f t="shared" si="120"/>
        <v>8</v>
      </c>
      <c r="Y289" s="219">
        <f t="shared" si="121"/>
        <v>8</v>
      </c>
      <c r="Z289" s="219">
        <f t="shared" si="122"/>
        <v>8</v>
      </c>
      <c r="AA289" s="219">
        <f t="shared" si="123"/>
        <v>8</v>
      </c>
      <c r="AB289" s="223">
        <f t="shared" si="124"/>
        <v>0.08</v>
      </c>
      <c r="AC289" s="224">
        <f t="shared" si="111"/>
        <v>47438</v>
      </c>
      <c r="AD289" s="225" t="str">
        <f t="shared" si="117"/>
        <v>12-2023</v>
      </c>
      <c r="AE289" s="226">
        <f>IFERROR(VLOOKUP(AD289,IPC!$E$2:$F$1745,2,0),IPC!$H$1)</f>
        <v>196.40440950939998</v>
      </c>
      <c r="AF289" s="227" t="str">
        <f t="shared" si="112"/>
        <v>11-2020</v>
      </c>
      <c r="AG289" s="228">
        <f>IFERROR(VLOOKUP(AF289,IPC!$E$2:$F$1745,2,0),IPC!$H$1)</f>
        <v>150.54471771279998</v>
      </c>
      <c r="AH289" s="227" t="str">
        <f t="shared" ref="AH289:AH352" si="125">(MONTH(Q289)&amp;"-"&amp;YEAR(Q289))</f>
        <v>1-1900</v>
      </c>
      <c r="AI289" s="228">
        <f>IFERROR(VLOOKUP(AH289,IPC!$E$2:$F$1745,2,0),IPC!$H$1)</f>
        <v>196.40440950939998</v>
      </c>
      <c r="AJ289" s="227">
        <f>VLOOKUP(N289,T!$AD$1:$AE$50,2,0)</f>
        <v>0</v>
      </c>
      <c r="AK289" s="227" t="str">
        <f t="shared" si="118"/>
        <v>ok</v>
      </c>
      <c r="AL289" s="229" t="s">
        <v>2191</v>
      </c>
      <c r="AM289" s="229">
        <v>2169713</v>
      </c>
    </row>
    <row r="290" spans="1:39" ht="15.75" x14ac:dyDescent="0.25">
      <c r="A290" s="207" t="s">
        <v>2481</v>
      </c>
      <c r="B290" s="208">
        <v>821623608</v>
      </c>
      <c r="C290" s="209">
        <v>1</v>
      </c>
      <c r="D290" s="209" t="s">
        <v>1583</v>
      </c>
      <c r="E290" s="210" t="s">
        <v>5</v>
      </c>
      <c r="F290" s="210" t="s">
        <v>1</v>
      </c>
      <c r="G290" s="210" t="s">
        <v>5</v>
      </c>
      <c r="H290" s="210" t="s">
        <v>5</v>
      </c>
      <c r="I290" s="211">
        <v>44165</v>
      </c>
      <c r="J290" s="212">
        <v>11</v>
      </c>
      <c r="K290" s="219" t="str">
        <f t="shared" si="119"/>
        <v>BAJA</v>
      </c>
      <c r="L290" s="214">
        <f t="shared" si="107"/>
        <v>7.9150684931506845</v>
      </c>
      <c r="M290" s="215">
        <f t="shared" si="108"/>
        <v>1071910739</v>
      </c>
      <c r="N290" s="210" t="s">
        <v>1727</v>
      </c>
      <c r="O290" s="216">
        <f t="shared" si="113"/>
        <v>0.1074</v>
      </c>
      <c r="P290" s="217" t="s">
        <v>1584</v>
      </c>
      <c r="Q290" s="218"/>
      <c r="R290" s="217"/>
      <c r="S290" s="219" t="str">
        <f t="shared" si="109"/>
        <v>Cuentas de orden</v>
      </c>
      <c r="T290" s="220">
        <f t="shared" si="114"/>
        <v>979925778</v>
      </c>
      <c r="U290" s="220">
        <f t="shared" si="115"/>
        <v>979925778</v>
      </c>
      <c r="V290" s="221">
        <f t="shared" si="116"/>
        <v>0</v>
      </c>
      <c r="W290" s="222" t="str">
        <f t="shared" si="110"/>
        <v/>
      </c>
      <c r="X290" s="219">
        <f t="shared" si="120"/>
        <v>8</v>
      </c>
      <c r="Y290" s="219">
        <f t="shared" si="121"/>
        <v>35</v>
      </c>
      <c r="Z290" s="219">
        <f t="shared" si="122"/>
        <v>8</v>
      </c>
      <c r="AA290" s="219">
        <f t="shared" si="123"/>
        <v>8</v>
      </c>
      <c r="AB290" s="223">
        <f t="shared" si="124"/>
        <v>0.14749999999999999</v>
      </c>
      <c r="AC290" s="224">
        <f t="shared" si="111"/>
        <v>48180</v>
      </c>
      <c r="AD290" s="225" t="str">
        <f t="shared" si="117"/>
        <v>12-2023</v>
      </c>
      <c r="AE290" s="226">
        <f>IFERROR(VLOOKUP(AD290,IPC!$E$2:$F$1745,2,0),IPC!$H$1)</f>
        <v>196.40440950939998</v>
      </c>
      <c r="AF290" s="227" t="str">
        <f t="shared" si="112"/>
        <v>11-2020</v>
      </c>
      <c r="AG290" s="228">
        <f>IFERROR(VLOOKUP(AF290,IPC!$E$2:$F$1745,2,0),IPC!$H$1)</f>
        <v>150.54471771279998</v>
      </c>
      <c r="AH290" s="227" t="str">
        <f t="shared" si="125"/>
        <v>1-1900</v>
      </c>
      <c r="AI290" s="228">
        <f>IFERROR(VLOOKUP(AH290,IPC!$E$2:$F$1745,2,0),IPC!$H$1)</f>
        <v>196.40440950939998</v>
      </c>
      <c r="AJ290" s="227">
        <f>VLOOKUP(N290,T!$AD$1:$AE$50,2,0)</f>
        <v>0</v>
      </c>
      <c r="AK290" s="227" t="str">
        <f t="shared" si="118"/>
        <v>ok</v>
      </c>
      <c r="AL290" s="229" t="s">
        <v>2191</v>
      </c>
      <c r="AM290" s="229">
        <v>2170626</v>
      </c>
    </row>
    <row r="291" spans="1:39" ht="15.75" x14ac:dyDescent="0.25">
      <c r="A291" s="207" t="s">
        <v>2482</v>
      </c>
      <c r="B291" s="208">
        <v>2472257610</v>
      </c>
      <c r="C291" s="209">
        <v>1</v>
      </c>
      <c r="D291" s="209" t="s">
        <v>1583</v>
      </c>
      <c r="E291" s="210" t="s">
        <v>5</v>
      </c>
      <c r="F291" s="210" t="s">
        <v>1</v>
      </c>
      <c r="G291" s="210" t="s">
        <v>5</v>
      </c>
      <c r="H291" s="210" t="s">
        <v>5</v>
      </c>
      <c r="I291" s="211">
        <v>44161</v>
      </c>
      <c r="J291" s="212">
        <v>9</v>
      </c>
      <c r="K291" s="219" t="str">
        <f t="shared" si="119"/>
        <v>BAJA</v>
      </c>
      <c r="L291" s="214">
        <f t="shared" si="107"/>
        <v>5.904109589041096</v>
      </c>
      <c r="M291" s="215">
        <f t="shared" si="108"/>
        <v>3225369202</v>
      </c>
      <c r="N291" s="210" t="s">
        <v>1727</v>
      </c>
      <c r="O291" s="216">
        <f t="shared" si="113"/>
        <v>0.1031</v>
      </c>
      <c r="P291" s="217" t="s">
        <v>1584</v>
      </c>
      <c r="Q291" s="218"/>
      <c r="R291" s="217"/>
      <c r="S291" s="219" t="str">
        <f t="shared" si="109"/>
        <v>Cuentas de orden</v>
      </c>
      <c r="T291" s="220">
        <f t="shared" si="114"/>
        <v>3086665879</v>
      </c>
      <c r="U291" s="220">
        <f t="shared" si="115"/>
        <v>3086665879</v>
      </c>
      <c r="V291" s="221">
        <f t="shared" si="116"/>
        <v>0</v>
      </c>
      <c r="W291" s="222" t="str">
        <f t="shared" si="110"/>
        <v/>
      </c>
      <c r="X291" s="219">
        <f t="shared" si="120"/>
        <v>8</v>
      </c>
      <c r="Y291" s="219">
        <f t="shared" si="121"/>
        <v>35</v>
      </c>
      <c r="Z291" s="219">
        <f t="shared" si="122"/>
        <v>8</v>
      </c>
      <c r="AA291" s="219">
        <f t="shared" si="123"/>
        <v>8</v>
      </c>
      <c r="AB291" s="223">
        <f t="shared" si="124"/>
        <v>0.14749999999999999</v>
      </c>
      <c r="AC291" s="224">
        <f t="shared" si="111"/>
        <v>47446</v>
      </c>
      <c r="AD291" s="225" t="str">
        <f t="shared" si="117"/>
        <v>12-2023</v>
      </c>
      <c r="AE291" s="226">
        <f>IFERROR(VLOOKUP(AD291,IPC!$E$2:$F$1745,2,0),IPC!$H$1)</f>
        <v>196.40440950939998</v>
      </c>
      <c r="AF291" s="227" t="str">
        <f t="shared" si="112"/>
        <v>11-2020</v>
      </c>
      <c r="AG291" s="228">
        <f>IFERROR(VLOOKUP(AF291,IPC!$E$2:$F$1745,2,0),IPC!$H$1)</f>
        <v>150.54471771279998</v>
      </c>
      <c r="AH291" s="227" t="str">
        <f t="shared" si="125"/>
        <v>1-1900</v>
      </c>
      <c r="AI291" s="228">
        <f>IFERROR(VLOOKUP(AH291,IPC!$E$2:$F$1745,2,0),IPC!$H$1)</f>
        <v>196.40440950939998</v>
      </c>
      <c r="AJ291" s="227">
        <f>VLOOKUP(N291,T!$AD$1:$AE$50,2,0)</f>
        <v>0</v>
      </c>
      <c r="AK291" s="227" t="str">
        <f t="shared" si="118"/>
        <v>ok</v>
      </c>
      <c r="AL291" s="229" t="s">
        <v>2191</v>
      </c>
      <c r="AM291" s="229">
        <v>2170670</v>
      </c>
    </row>
    <row r="292" spans="1:39" ht="15.75" x14ac:dyDescent="0.25">
      <c r="A292" s="207" t="s">
        <v>2483</v>
      </c>
      <c r="B292" s="208">
        <v>41405799</v>
      </c>
      <c r="C292" s="209">
        <v>1</v>
      </c>
      <c r="D292" s="209" t="s">
        <v>1583</v>
      </c>
      <c r="E292" s="210" t="s">
        <v>1</v>
      </c>
      <c r="F292" s="210" t="s">
        <v>1</v>
      </c>
      <c r="G292" s="210" t="s">
        <v>1</v>
      </c>
      <c r="H292" s="210" t="s">
        <v>1</v>
      </c>
      <c r="I292" s="211">
        <v>43895</v>
      </c>
      <c r="J292" s="212">
        <v>9</v>
      </c>
      <c r="K292" s="219" t="str">
        <f t="shared" si="119"/>
        <v>MEDIA</v>
      </c>
      <c r="L292" s="214">
        <f t="shared" si="107"/>
        <v>5.1753424657534248</v>
      </c>
      <c r="M292" s="215">
        <f t="shared" si="108"/>
        <v>53788695</v>
      </c>
      <c r="N292" s="210" t="s">
        <v>1725</v>
      </c>
      <c r="O292" s="216">
        <f t="shared" si="113"/>
        <v>0.1031</v>
      </c>
      <c r="P292" s="217" t="s">
        <v>1584</v>
      </c>
      <c r="Q292" s="218"/>
      <c r="R292" s="217"/>
      <c r="S292" s="219" t="str">
        <f t="shared" si="109"/>
        <v>Cuentas de orden</v>
      </c>
      <c r="T292" s="220">
        <f t="shared" si="114"/>
        <v>51755621</v>
      </c>
      <c r="U292" s="220">
        <f t="shared" si="115"/>
        <v>51755621</v>
      </c>
      <c r="V292" s="221">
        <f t="shared" si="116"/>
        <v>0</v>
      </c>
      <c r="W292" s="222" t="str">
        <f t="shared" si="110"/>
        <v/>
      </c>
      <c r="X292" s="219">
        <f t="shared" si="120"/>
        <v>35</v>
      </c>
      <c r="Y292" s="219">
        <f t="shared" si="121"/>
        <v>35</v>
      </c>
      <c r="Z292" s="219">
        <f t="shared" si="122"/>
        <v>35</v>
      </c>
      <c r="AA292" s="219">
        <f t="shared" si="123"/>
        <v>35</v>
      </c>
      <c r="AB292" s="223">
        <f t="shared" si="124"/>
        <v>0.35</v>
      </c>
      <c r="AC292" s="224">
        <f t="shared" si="111"/>
        <v>47180</v>
      </c>
      <c r="AD292" s="225" t="str">
        <f t="shared" si="117"/>
        <v>12-2023</v>
      </c>
      <c r="AE292" s="226">
        <f>IFERROR(VLOOKUP(AD292,IPC!$E$2:$F$1745,2,0),IPC!$H$1)</f>
        <v>196.40440950939998</v>
      </c>
      <c r="AF292" s="227" t="str">
        <f t="shared" si="112"/>
        <v>3-2020</v>
      </c>
      <c r="AG292" s="228">
        <f>IFERROR(VLOOKUP(AF292,IPC!$E$2:$F$1745,2,0),IPC!$H$1)</f>
        <v>151.1894181598</v>
      </c>
      <c r="AH292" s="227" t="str">
        <f t="shared" si="125"/>
        <v>1-1900</v>
      </c>
      <c r="AI292" s="228">
        <f>IFERROR(VLOOKUP(AH292,IPC!$E$2:$F$1745,2,0),IPC!$H$1)</f>
        <v>196.40440950939998</v>
      </c>
      <c r="AJ292" s="227">
        <f>VLOOKUP(N292,T!$AD$1:$AE$50,2,0)</f>
        <v>0</v>
      </c>
      <c r="AK292" s="227" t="str">
        <f t="shared" si="118"/>
        <v>ok</v>
      </c>
      <c r="AL292" s="229" t="s">
        <v>2191</v>
      </c>
      <c r="AM292" s="229">
        <v>2171416</v>
      </c>
    </row>
    <row r="293" spans="1:39" ht="15.75" x14ac:dyDescent="0.25">
      <c r="A293" s="207" t="s">
        <v>2484</v>
      </c>
      <c r="B293" s="208">
        <v>1987478400</v>
      </c>
      <c r="C293" s="209">
        <v>1</v>
      </c>
      <c r="D293" s="209" t="s">
        <v>1583</v>
      </c>
      <c r="E293" s="210" t="s">
        <v>2</v>
      </c>
      <c r="F293" s="210" t="s">
        <v>2</v>
      </c>
      <c r="G293" s="210" t="s">
        <v>1</v>
      </c>
      <c r="H293" s="210" t="s">
        <v>1</v>
      </c>
      <c r="I293" s="211">
        <v>43760</v>
      </c>
      <c r="J293" s="212">
        <v>9</v>
      </c>
      <c r="K293" s="219" t="str">
        <f t="shared" si="119"/>
        <v>MEDIA</v>
      </c>
      <c r="L293" s="214">
        <f t="shared" si="107"/>
        <v>4.8054794520547945</v>
      </c>
      <c r="M293" s="215">
        <f t="shared" si="108"/>
        <v>2634278390</v>
      </c>
      <c r="N293" s="210" t="s">
        <v>1725</v>
      </c>
      <c r="O293" s="216">
        <f t="shared" si="113"/>
        <v>0.1031</v>
      </c>
      <c r="P293" s="217" t="s">
        <v>1584</v>
      </c>
      <c r="Q293" s="218"/>
      <c r="R293" s="217"/>
      <c r="S293" s="219" t="str">
        <f t="shared" si="109"/>
        <v>Cuentas de orden</v>
      </c>
      <c r="T293" s="220">
        <f t="shared" si="114"/>
        <v>2541698701</v>
      </c>
      <c r="U293" s="220">
        <f t="shared" si="115"/>
        <v>2541698701</v>
      </c>
      <c r="V293" s="221">
        <f t="shared" si="116"/>
        <v>0</v>
      </c>
      <c r="W293" s="222" t="str">
        <f t="shared" si="110"/>
        <v/>
      </c>
      <c r="X293" s="219">
        <f t="shared" si="120"/>
        <v>65</v>
      </c>
      <c r="Y293" s="219">
        <f t="shared" si="121"/>
        <v>65</v>
      </c>
      <c r="Z293" s="219">
        <f t="shared" si="122"/>
        <v>35</v>
      </c>
      <c r="AA293" s="219">
        <f t="shared" si="123"/>
        <v>35</v>
      </c>
      <c r="AB293" s="223">
        <f t="shared" si="124"/>
        <v>0.5</v>
      </c>
      <c r="AC293" s="224">
        <f t="shared" si="111"/>
        <v>47045</v>
      </c>
      <c r="AD293" s="225" t="str">
        <f t="shared" si="117"/>
        <v>12-2023</v>
      </c>
      <c r="AE293" s="226">
        <f>IFERROR(VLOOKUP(AD293,IPC!$E$2:$F$1745,2,0),IPC!$H$1)</f>
        <v>196.40440950939998</v>
      </c>
      <c r="AF293" s="227" t="str">
        <f t="shared" si="112"/>
        <v>10-2019</v>
      </c>
      <c r="AG293" s="228">
        <f>IFERROR(VLOOKUP(AF293,IPC!$E$2:$F$1745,2,0),IPC!$H$1)</f>
        <v>148.1808160738</v>
      </c>
      <c r="AH293" s="227" t="str">
        <f t="shared" si="125"/>
        <v>1-1900</v>
      </c>
      <c r="AI293" s="228">
        <f>IFERROR(VLOOKUP(AH293,IPC!$E$2:$F$1745,2,0),IPC!$H$1)</f>
        <v>196.40440950939998</v>
      </c>
      <c r="AJ293" s="227">
        <f>VLOOKUP(N293,T!$AD$1:$AE$50,2,0)</f>
        <v>0</v>
      </c>
      <c r="AK293" s="227" t="str">
        <f t="shared" si="118"/>
        <v>ok</v>
      </c>
      <c r="AL293" s="229" t="s">
        <v>2191</v>
      </c>
      <c r="AM293" s="229">
        <v>2171781</v>
      </c>
    </row>
    <row r="294" spans="1:39" ht="15.75" x14ac:dyDescent="0.25">
      <c r="A294" s="207" t="s">
        <v>2485</v>
      </c>
      <c r="B294" s="208">
        <v>82811580</v>
      </c>
      <c r="C294" s="209">
        <v>1</v>
      </c>
      <c r="D294" s="209" t="s">
        <v>1583</v>
      </c>
      <c r="E294" s="210" t="s">
        <v>2</v>
      </c>
      <c r="F294" s="210" t="s">
        <v>2</v>
      </c>
      <c r="G294" s="210" t="s">
        <v>1</v>
      </c>
      <c r="H294" s="210" t="s">
        <v>1</v>
      </c>
      <c r="I294" s="211">
        <v>43867</v>
      </c>
      <c r="J294" s="212">
        <v>8</v>
      </c>
      <c r="K294" s="219" t="str">
        <f t="shared" si="119"/>
        <v>MEDIA</v>
      </c>
      <c r="L294" s="214">
        <f t="shared" si="107"/>
        <v>4.0986301369863014</v>
      </c>
      <c r="M294" s="215">
        <f t="shared" si="108"/>
        <v>108182195</v>
      </c>
      <c r="N294" s="210" t="s">
        <v>1725</v>
      </c>
      <c r="O294" s="216">
        <f t="shared" si="113"/>
        <v>0.1031</v>
      </c>
      <c r="P294" s="217" t="s">
        <v>1584</v>
      </c>
      <c r="Q294" s="218"/>
      <c r="R294" s="217"/>
      <c r="S294" s="219" t="str">
        <f t="shared" si="109"/>
        <v>Cuentas de orden</v>
      </c>
      <c r="T294" s="220">
        <f t="shared" si="114"/>
        <v>104930961</v>
      </c>
      <c r="U294" s="220">
        <f t="shared" si="115"/>
        <v>104930961</v>
      </c>
      <c r="V294" s="221">
        <f t="shared" si="116"/>
        <v>0</v>
      </c>
      <c r="W294" s="222" t="str">
        <f t="shared" si="110"/>
        <v/>
      </c>
      <c r="X294" s="219">
        <f t="shared" si="120"/>
        <v>65</v>
      </c>
      <c r="Y294" s="219">
        <f t="shared" si="121"/>
        <v>65</v>
      </c>
      <c r="Z294" s="219">
        <f t="shared" si="122"/>
        <v>35</v>
      </c>
      <c r="AA294" s="219">
        <f t="shared" si="123"/>
        <v>35</v>
      </c>
      <c r="AB294" s="223">
        <f t="shared" si="124"/>
        <v>0.5</v>
      </c>
      <c r="AC294" s="224">
        <f t="shared" si="111"/>
        <v>46787</v>
      </c>
      <c r="AD294" s="225" t="str">
        <f t="shared" si="117"/>
        <v>12-2023</v>
      </c>
      <c r="AE294" s="226">
        <f>IFERROR(VLOOKUP(AD294,IPC!$E$2:$F$1745,2,0),IPC!$H$1)</f>
        <v>196.40440950939998</v>
      </c>
      <c r="AF294" s="227" t="str">
        <f t="shared" si="112"/>
        <v>2-2020</v>
      </c>
      <c r="AG294" s="228">
        <f>IFERROR(VLOOKUP(AF294,IPC!$E$2:$F$1745,2,0),IPC!$H$1)</f>
        <v>150.34414424039997</v>
      </c>
      <c r="AH294" s="227" t="str">
        <f t="shared" si="125"/>
        <v>1-1900</v>
      </c>
      <c r="AI294" s="228">
        <f>IFERROR(VLOOKUP(AH294,IPC!$E$2:$F$1745,2,0),IPC!$H$1)</f>
        <v>196.40440950939998</v>
      </c>
      <c r="AJ294" s="227">
        <f>VLOOKUP(N294,T!$AD$1:$AE$50,2,0)</f>
        <v>0</v>
      </c>
      <c r="AK294" s="227" t="str">
        <f t="shared" si="118"/>
        <v>ok</v>
      </c>
      <c r="AL294" s="229" t="s">
        <v>2191</v>
      </c>
      <c r="AM294" s="229">
        <v>2172513</v>
      </c>
    </row>
    <row r="295" spans="1:39" ht="15.75" x14ac:dyDescent="0.25">
      <c r="A295" s="207" t="s">
        <v>2486</v>
      </c>
      <c r="B295" s="208">
        <v>438901500</v>
      </c>
      <c r="C295" s="209">
        <v>1</v>
      </c>
      <c r="D295" s="209" t="s">
        <v>1583</v>
      </c>
      <c r="E295" s="210" t="s">
        <v>5</v>
      </c>
      <c r="F295" s="210" t="s">
        <v>5</v>
      </c>
      <c r="G295" s="210" t="s">
        <v>2</v>
      </c>
      <c r="H295" s="210" t="s">
        <v>5</v>
      </c>
      <c r="I295" s="211">
        <v>44181</v>
      </c>
      <c r="J295" s="212">
        <v>8</v>
      </c>
      <c r="K295" s="219" t="str">
        <f t="shared" si="119"/>
        <v>BAJA</v>
      </c>
      <c r="L295" s="214">
        <f t="shared" si="107"/>
        <v>4.9589041095890414</v>
      </c>
      <c r="M295" s="215">
        <f t="shared" si="108"/>
        <v>570430476</v>
      </c>
      <c r="N295" s="210" t="s">
        <v>1725</v>
      </c>
      <c r="O295" s="216">
        <f t="shared" si="113"/>
        <v>0.1031</v>
      </c>
      <c r="P295" s="217" t="s">
        <v>1584</v>
      </c>
      <c r="Q295" s="218"/>
      <c r="R295" s="217"/>
      <c r="S295" s="219" t="str">
        <f t="shared" si="109"/>
        <v>Cuentas de orden</v>
      </c>
      <c r="T295" s="220">
        <f t="shared" si="114"/>
        <v>549754824</v>
      </c>
      <c r="U295" s="220">
        <f t="shared" si="115"/>
        <v>549754824</v>
      </c>
      <c r="V295" s="221">
        <f t="shared" si="116"/>
        <v>0</v>
      </c>
      <c r="W295" s="222" t="str">
        <f t="shared" si="110"/>
        <v/>
      </c>
      <c r="X295" s="219">
        <f t="shared" si="120"/>
        <v>8</v>
      </c>
      <c r="Y295" s="219">
        <f t="shared" si="121"/>
        <v>8</v>
      </c>
      <c r="Z295" s="219">
        <f t="shared" si="122"/>
        <v>65</v>
      </c>
      <c r="AA295" s="219">
        <f t="shared" si="123"/>
        <v>8</v>
      </c>
      <c r="AB295" s="223">
        <f t="shared" si="124"/>
        <v>0.2225</v>
      </c>
      <c r="AC295" s="224">
        <f t="shared" si="111"/>
        <v>47101</v>
      </c>
      <c r="AD295" s="225" t="str">
        <f t="shared" si="117"/>
        <v>12-2023</v>
      </c>
      <c r="AE295" s="226">
        <f>IFERROR(VLOOKUP(AD295,IPC!$E$2:$F$1745,2,0),IPC!$H$1)</f>
        <v>196.40440950939998</v>
      </c>
      <c r="AF295" s="227" t="str">
        <f t="shared" si="112"/>
        <v>12-2020</v>
      </c>
      <c r="AG295" s="228">
        <f>IFERROR(VLOOKUP(AF295,IPC!$E$2:$F$1745,2,0),IPC!$H$1)</f>
        <v>151.11778477679999</v>
      </c>
      <c r="AH295" s="227" t="str">
        <f t="shared" si="125"/>
        <v>1-1900</v>
      </c>
      <c r="AI295" s="228">
        <f>IFERROR(VLOOKUP(AH295,IPC!$E$2:$F$1745,2,0),IPC!$H$1)</f>
        <v>196.40440950939998</v>
      </c>
      <c r="AJ295" s="227">
        <f>VLOOKUP(N295,T!$AD$1:$AE$50,2,0)</f>
        <v>0</v>
      </c>
      <c r="AK295" s="227" t="str">
        <f t="shared" si="118"/>
        <v>ok</v>
      </c>
      <c r="AL295" s="229" t="s">
        <v>2191</v>
      </c>
      <c r="AM295" s="229">
        <v>2176809</v>
      </c>
    </row>
    <row r="296" spans="1:39" ht="15.75" x14ac:dyDescent="0.25">
      <c r="A296" s="207" t="s">
        <v>2487</v>
      </c>
      <c r="B296" s="208">
        <v>91144900</v>
      </c>
      <c r="C296" s="209">
        <v>1</v>
      </c>
      <c r="D296" s="209" t="s">
        <v>1583</v>
      </c>
      <c r="E296" s="210" t="s">
        <v>1</v>
      </c>
      <c r="F296" s="210" t="s">
        <v>1</v>
      </c>
      <c r="G296" s="210" t="s">
        <v>5</v>
      </c>
      <c r="H296" s="210" t="s">
        <v>5</v>
      </c>
      <c r="I296" s="211">
        <v>44176</v>
      </c>
      <c r="J296" s="212">
        <v>8</v>
      </c>
      <c r="K296" s="219" t="str">
        <f t="shared" si="119"/>
        <v>BAJA</v>
      </c>
      <c r="L296" s="214">
        <f t="shared" si="107"/>
        <v>4.9452054794520546</v>
      </c>
      <c r="M296" s="215">
        <f t="shared" si="108"/>
        <v>118458991</v>
      </c>
      <c r="N296" s="210" t="s">
        <v>1725</v>
      </c>
      <c r="O296" s="216">
        <f t="shared" si="113"/>
        <v>0.1031</v>
      </c>
      <c r="P296" s="217" t="s">
        <v>1584</v>
      </c>
      <c r="Q296" s="218"/>
      <c r="R296" s="217"/>
      <c r="S296" s="219" t="str">
        <f t="shared" si="109"/>
        <v>Cuentas de orden</v>
      </c>
      <c r="T296" s="220">
        <f t="shared" si="114"/>
        <v>114177006</v>
      </c>
      <c r="U296" s="220">
        <f t="shared" si="115"/>
        <v>114177006</v>
      </c>
      <c r="V296" s="221">
        <f t="shared" si="116"/>
        <v>0</v>
      </c>
      <c r="W296" s="222" t="str">
        <f t="shared" si="110"/>
        <v/>
      </c>
      <c r="X296" s="219">
        <f t="shared" si="120"/>
        <v>35</v>
      </c>
      <c r="Y296" s="219">
        <f t="shared" si="121"/>
        <v>35</v>
      </c>
      <c r="Z296" s="219">
        <f t="shared" si="122"/>
        <v>8</v>
      </c>
      <c r="AA296" s="219">
        <f t="shared" si="123"/>
        <v>8</v>
      </c>
      <c r="AB296" s="223">
        <f t="shared" si="124"/>
        <v>0.215</v>
      </c>
      <c r="AC296" s="224">
        <f t="shared" si="111"/>
        <v>47096</v>
      </c>
      <c r="AD296" s="225" t="str">
        <f t="shared" si="117"/>
        <v>12-2023</v>
      </c>
      <c r="AE296" s="226">
        <f>IFERROR(VLOOKUP(AD296,IPC!$E$2:$F$1745,2,0),IPC!$H$1)</f>
        <v>196.40440950939998</v>
      </c>
      <c r="AF296" s="227" t="str">
        <f t="shared" si="112"/>
        <v>12-2020</v>
      </c>
      <c r="AG296" s="228">
        <f>IFERROR(VLOOKUP(AF296,IPC!$E$2:$F$1745,2,0),IPC!$H$1)</f>
        <v>151.11778477679999</v>
      </c>
      <c r="AH296" s="227" t="str">
        <f t="shared" si="125"/>
        <v>1-1900</v>
      </c>
      <c r="AI296" s="228">
        <f>IFERROR(VLOOKUP(AH296,IPC!$E$2:$F$1745,2,0),IPC!$H$1)</f>
        <v>196.40440950939998</v>
      </c>
      <c r="AJ296" s="227">
        <f>VLOOKUP(N296,T!$AD$1:$AE$50,2,0)</f>
        <v>0</v>
      </c>
      <c r="AK296" s="227" t="str">
        <f t="shared" si="118"/>
        <v>ok</v>
      </c>
      <c r="AL296" s="229" t="s">
        <v>2191</v>
      </c>
      <c r="AM296" s="229">
        <v>2177597</v>
      </c>
    </row>
    <row r="297" spans="1:39" ht="15.75" hidden="1" x14ac:dyDescent="0.25">
      <c r="A297" s="207" t="s">
        <v>2488</v>
      </c>
      <c r="B297" s="208">
        <v>0</v>
      </c>
      <c r="C297" s="209">
        <v>1</v>
      </c>
      <c r="D297" s="209" t="s">
        <v>1583</v>
      </c>
      <c r="E297" s="210" t="s">
        <v>1</v>
      </c>
      <c r="F297" s="210" t="s">
        <v>1</v>
      </c>
      <c r="G297" s="210" t="s">
        <v>5</v>
      </c>
      <c r="H297" s="210" t="s">
        <v>5</v>
      </c>
      <c r="I297" s="211">
        <v>44224</v>
      </c>
      <c r="J297" s="212">
        <v>8</v>
      </c>
      <c r="K297" s="219" t="str">
        <f t="shared" si="119"/>
        <v>BAJA</v>
      </c>
      <c r="L297" s="214">
        <f t="shared" si="107"/>
        <v>5.0767123287671234</v>
      </c>
      <c r="M297" s="215">
        <f t="shared" si="108"/>
        <v>0</v>
      </c>
      <c r="N297" s="210" t="s">
        <v>1725</v>
      </c>
      <c r="O297" s="216">
        <f t="shared" si="113"/>
        <v>0.1031</v>
      </c>
      <c r="P297" s="217" t="s">
        <v>1584</v>
      </c>
      <c r="Q297" s="218"/>
      <c r="R297" s="217"/>
      <c r="S297" s="219" t="str">
        <f t="shared" si="109"/>
        <v>Cuentas de orden</v>
      </c>
      <c r="T297" s="220">
        <f t="shared" si="114"/>
        <v>0</v>
      </c>
      <c r="U297" s="220">
        <f t="shared" si="115"/>
        <v>0</v>
      </c>
      <c r="V297" s="221">
        <f t="shared" si="116"/>
        <v>0</v>
      </c>
      <c r="W297" s="222" t="str">
        <f t="shared" si="110"/>
        <v/>
      </c>
      <c r="X297" s="219">
        <f t="shared" si="120"/>
        <v>35</v>
      </c>
      <c r="Y297" s="219">
        <f t="shared" si="121"/>
        <v>35</v>
      </c>
      <c r="Z297" s="219">
        <f t="shared" si="122"/>
        <v>8</v>
      </c>
      <c r="AA297" s="219">
        <f t="shared" si="123"/>
        <v>8</v>
      </c>
      <c r="AB297" s="223">
        <f t="shared" si="124"/>
        <v>0.215</v>
      </c>
      <c r="AC297" s="224">
        <f t="shared" si="111"/>
        <v>47144</v>
      </c>
      <c r="AD297" s="225" t="str">
        <f t="shared" si="117"/>
        <v>12-2023</v>
      </c>
      <c r="AE297" s="226">
        <f>IFERROR(VLOOKUP(AD297,IPC!$E$2:$F$1745,2,0),IPC!$H$1)</f>
        <v>196.40440950939998</v>
      </c>
      <c r="AF297" s="227" t="str">
        <f t="shared" si="112"/>
        <v>1-2021</v>
      </c>
      <c r="AG297" s="228">
        <f>IFERROR(VLOOKUP(AF297,IPC!$E$2:$F$1745,2,0),IPC!$H$1)</f>
        <v>151.7338318706</v>
      </c>
      <c r="AH297" s="227" t="str">
        <f t="shared" si="125"/>
        <v>1-1900</v>
      </c>
      <c r="AI297" s="228">
        <f>IFERROR(VLOOKUP(AH297,IPC!$E$2:$F$1745,2,0),IPC!$H$1)</f>
        <v>196.40440950939998</v>
      </c>
      <c r="AJ297" s="227">
        <f>VLOOKUP(N297,T!$AD$1:$AE$50,2,0)</f>
        <v>0</v>
      </c>
      <c r="AK297" s="227" t="str">
        <f t="shared" si="118"/>
        <v>ok</v>
      </c>
      <c r="AL297" s="229" t="s">
        <v>2191</v>
      </c>
      <c r="AM297" s="229">
        <v>2180702</v>
      </c>
    </row>
    <row r="298" spans="1:39" ht="15.75" x14ac:dyDescent="0.25">
      <c r="A298" s="207" t="s">
        <v>2489</v>
      </c>
      <c r="B298" s="208">
        <v>52063976</v>
      </c>
      <c r="C298" s="209">
        <v>1</v>
      </c>
      <c r="D298" s="209" t="s">
        <v>1583</v>
      </c>
      <c r="E298" s="210" t="s">
        <v>2</v>
      </c>
      <c r="F298" s="210" t="s">
        <v>1</v>
      </c>
      <c r="G298" s="210" t="s">
        <v>5</v>
      </c>
      <c r="H298" s="210" t="s">
        <v>5</v>
      </c>
      <c r="I298" s="211">
        <v>44224</v>
      </c>
      <c r="J298" s="212">
        <v>8</v>
      </c>
      <c r="K298" s="219" t="str">
        <f t="shared" si="119"/>
        <v>MEDIA</v>
      </c>
      <c r="L298" s="214">
        <f t="shared" si="107"/>
        <v>5.0767123287671234</v>
      </c>
      <c r="M298" s="215">
        <f t="shared" si="108"/>
        <v>67391658</v>
      </c>
      <c r="N298" s="210" t="s">
        <v>1725</v>
      </c>
      <c r="O298" s="216">
        <f t="shared" si="113"/>
        <v>0.1031</v>
      </c>
      <c r="P298" s="217" t="s">
        <v>1584</v>
      </c>
      <c r="Q298" s="218"/>
      <c r="R298" s="217"/>
      <c r="S298" s="219" t="str">
        <f t="shared" si="109"/>
        <v>Cuentas de orden</v>
      </c>
      <c r="T298" s="220">
        <f t="shared" si="114"/>
        <v>64892060</v>
      </c>
      <c r="U298" s="220">
        <f t="shared" si="115"/>
        <v>64892060</v>
      </c>
      <c r="V298" s="221">
        <f t="shared" si="116"/>
        <v>0</v>
      </c>
      <c r="W298" s="222" t="str">
        <f t="shared" si="110"/>
        <v/>
      </c>
      <c r="X298" s="219">
        <f t="shared" si="120"/>
        <v>65</v>
      </c>
      <c r="Y298" s="219">
        <f t="shared" si="121"/>
        <v>35</v>
      </c>
      <c r="Z298" s="219">
        <f t="shared" si="122"/>
        <v>8</v>
      </c>
      <c r="AA298" s="219">
        <f t="shared" si="123"/>
        <v>8</v>
      </c>
      <c r="AB298" s="223">
        <f t="shared" si="124"/>
        <v>0.28999999999999998</v>
      </c>
      <c r="AC298" s="224">
        <f t="shared" si="111"/>
        <v>47144</v>
      </c>
      <c r="AD298" s="225" t="str">
        <f t="shared" si="117"/>
        <v>12-2023</v>
      </c>
      <c r="AE298" s="226">
        <f>IFERROR(VLOOKUP(AD298,IPC!$E$2:$F$1745,2,0),IPC!$H$1)</f>
        <v>196.40440950939998</v>
      </c>
      <c r="AF298" s="227" t="str">
        <f t="shared" si="112"/>
        <v>1-2021</v>
      </c>
      <c r="AG298" s="228">
        <f>IFERROR(VLOOKUP(AF298,IPC!$E$2:$F$1745,2,0),IPC!$H$1)</f>
        <v>151.7338318706</v>
      </c>
      <c r="AH298" s="227" t="str">
        <f t="shared" si="125"/>
        <v>1-1900</v>
      </c>
      <c r="AI298" s="228">
        <f>IFERROR(VLOOKUP(AH298,IPC!$E$2:$F$1745,2,0),IPC!$H$1)</f>
        <v>196.40440950939998</v>
      </c>
      <c r="AJ298" s="227">
        <f>VLOOKUP(N298,T!$AD$1:$AE$50,2,0)</f>
        <v>0</v>
      </c>
      <c r="AK298" s="227" t="str">
        <f t="shared" si="118"/>
        <v>ok</v>
      </c>
      <c r="AL298" s="229" t="s">
        <v>2191</v>
      </c>
      <c r="AM298" s="229">
        <v>2182595</v>
      </c>
    </row>
    <row r="299" spans="1:39" ht="15.75" x14ac:dyDescent="0.25">
      <c r="A299" s="207" t="s">
        <v>2490</v>
      </c>
      <c r="B299" s="208">
        <v>55208000</v>
      </c>
      <c r="C299" s="209">
        <v>1</v>
      </c>
      <c r="D299" s="209" t="s">
        <v>1584</v>
      </c>
      <c r="E299" s="210" t="s">
        <v>1</v>
      </c>
      <c r="F299" s="210" t="s">
        <v>2</v>
      </c>
      <c r="G299" s="210" t="s">
        <v>5</v>
      </c>
      <c r="H299" s="210" t="s">
        <v>5</v>
      </c>
      <c r="I299" s="211">
        <v>44232</v>
      </c>
      <c r="J299" s="212">
        <v>8</v>
      </c>
      <c r="K299" s="219" t="str">
        <f t="shared" si="119"/>
        <v>MEDIA</v>
      </c>
      <c r="L299" s="214">
        <f t="shared" si="107"/>
        <v>5.0986301369863014</v>
      </c>
      <c r="M299" s="215">
        <f t="shared" si="108"/>
        <v>71012054</v>
      </c>
      <c r="N299" s="210" t="s">
        <v>1725</v>
      </c>
      <c r="O299" s="216">
        <f t="shared" si="113"/>
        <v>0.1031</v>
      </c>
      <c r="P299" s="217" t="s">
        <v>1584</v>
      </c>
      <c r="Q299" s="218"/>
      <c r="R299" s="217"/>
      <c r="S299" s="219" t="str">
        <f t="shared" si="109"/>
        <v>Cuentas de orden</v>
      </c>
      <c r="T299" s="220">
        <f t="shared" si="114"/>
        <v>68367016</v>
      </c>
      <c r="U299" s="220">
        <f t="shared" si="115"/>
        <v>0</v>
      </c>
      <c r="V299" s="221">
        <f t="shared" si="116"/>
        <v>0</v>
      </c>
      <c r="W299" s="222" t="str">
        <f t="shared" si="110"/>
        <v>El proceso no genera erogación</v>
      </c>
      <c r="X299" s="219">
        <f t="shared" si="120"/>
        <v>35</v>
      </c>
      <c r="Y299" s="219">
        <f t="shared" si="121"/>
        <v>65</v>
      </c>
      <c r="Z299" s="219">
        <f t="shared" si="122"/>
        <v>8</v>
      </c>
      <c r="AA299" s="219">
        <f t="shared" si="123"/>
        <v>8</v>
      </c>
      <c r="AB299" s="223">
        <f t="shared" si="124"/>
        <v>0.28999999999999998</v>
      </c>
      <c r="AC299" s="224">
        <f t="shared" si="111"/>
        <v>47152</v>
      </c>
      <c r="AD299" s="225" t="str">
        <f t="shared" si="117"/>
        <v>12-2023</v>
      </c>
      <c r="AE299" s="226">
        <f>IFERROR(VLOOKUP(AD299,IPC!$E$2:$F$1745,2,0),IPC!$H$1)</f>
        <v>196.40440950939998</v>
      </c>
      <c r="AF299" s="227" t="str">
        <f t="shared" si="112"/>
        <v>2-2021</v>
      </c>
      <c r="AG299" s="228">
        <f>IFERROR(VLOOKUP(AF299,IPC!$E$2:$F$1745,2,0),IPC!$H$1)</f>
        <v>152.6937192028</v>
      </c>
      <c r="AH299" s="227" t="str">
        <f t="shared" si="125"/>
        <v>1-1900</v>
      </c>
      <c r="AI299" s="228">
        <f>IFERROR(VLOOKUP(AH299,IPC!$E$2:$F$1745,2,0),IPC!$H$1)</f>
        <v>196.40440950939998</v>
      </c>
      <c r="AJ299" s="227">
        <f>VLOOKUP(N299,T!$AD$1:$AE$50,2,0)</f>
        <v>0</v>
      </c>
      <c r="AK299" s="227" t="str">
        <f t="shared" si="118"/>
        <v>ok</v>
      </c>
      <c r="AL299" s="229" t="s">
        <v>2191</v>
      </c>
      <c r="AM299" s="229">
        <v>2183945</v>
      </c>
    </row>
    <row r="300" spans="1:39" ht="15.75" x14ac:dyDescent="0.25">
      <c r="A300" s="207" t="s">
        <v>2491</v>
      </c>
      <c r="B300" s="208">
        <v>549841808</v>
      </c>
      <c r="C300" s="209">
        <v>1</v>
      </c>
      <c r="D300" s="209" t="s">
        <v>1583</v>
      </c>
      <c r="E300" s="210" t="s">
        <v>1</v>
      </c>
      <c r="F300" s="210" t="s">
        <v>1</v>
      </c>
      <c r="G300" s="210" t="s">
        <v>5</v>
      </c>
      <c r="H300" s="210" t="s">
        <v>5</v>
      </c>
      <c r="I300" s="211">
        <v>44256</v>
      </c>
      <c r="J300" s="212">
        <v>8</v>
      </c>
      <c r="K300" s="219" t="str">
        <f t="shared" si="119"/>
        <v>BAJA</v>
      </c>
      <c r="L300" s="214">
        <f t="shared" si="107"/>
        <v>5.1643835616438354</v>
      </c>
      <c r="M300" s="215">
        <f t="shared" si="108"/>
        <v>703676377</v>
      </c>
      <c r="N300" s="210" t="s">
        <v>1727</v>
      </c>
      <c r="O300" s="216">
        <f t="shared" si="113"/>
        <v>0.1031</v>
      </c>
      <c r="P300" s="217" t="s">
        <v>1584</v>
      </c>
      <c r="Q300" s="218"/>
      <c r="R300" s="217"/>
      <c r="S300" s="219" t="str">
        <f t="shared" si="109"/>
        <v>Cuentas de orden</v>
      </c>
      <c r="T300" s="220">
        <f t="shared" si="114"/>
        <v>677134468</v>
      </c>
      <c r="U300" s="220">
        <f t="shared" si="115"/>
        <v>677134468</v>
      </c>
      <c r="V300" s="221">
        <f t="shared" si="116"/>
        <v>0</v>
      </c>
      <c r="W300" s="222" t="str">
        <f t="shared" si="110"/>
        <v/>
      </c>
      <c r="X300" s="219">
        <f t="shared" si="120"/>
        <v>35</v>
      </c>
      <c r="Y300" s="219">
        <f t="shared" si="121"/>
        <v>35</v>
      </c>
      <c r="Z300" s="219">
        <f t="shared" si="122"/>
        <v>8</v>
      </c>
      <c r="AA300" s="219">
        <f t="shared" si="123"/>
        <v>8</v>
      </c>
      <c r="AB300" s="223">
        <f t="shared" si="124"/>
        <v>0.215</v>
      </c>
      <c r="AC300" s="224">
        <f t="shared" si="111"/>
        <v>47176</v>
      </c>
      <c r="AD300" s="225" t="str">
        <f t="shared" si="117"/>
        <v>12-2023</v>
      </c>
      <c r="AE300" s="226">
        <f>IFERROR(VLOOKUP(AD300,IPC!$E$2:$F$1745,2,0),IPC!$H$1)</f>
        <v>196.40440950939998</v>
      </c>
      <c r="AF300" s="227" t="str">
        <f t="shared" si="112"/>
        <v>3-2021</v>
      </c>
      <c r="AG300" s="228">
        <f>IFERROR(VLOOKUP(AF300,IPC!$E$2:$F$1745,2,0),IPC!$H$1)</f>
        <v>153.46735973919999</v>
      </c>
      <c r="AH300" s="227" t="str">
        <f t="shared" si="125"/>
        <v>1-1900</v>
      </c>
      <c r="AI300" s="228">
        <f>IFERROR(VLOOKUP(AH300,IPC!$E$2:$F$1745,2,0),IPC!$H$1)</f>
        <v>196.40440950939998</v>
      </c>
      <c r="AJ300" s="227">
        <f>VLOOKUP(N300,T!$AD$1:$AE$50,2,0)</f>
        <v>0</v>
      </c>
      <c r="AK300" s="227" t="str">
        <f t="shared" si="118"/>
        <v>ok</v>
      </c>
      <c r="AL300" s="229" t="s">
        <v>2191</v>
      </c>
      <c r="AM300" s="229">
        <v>2184501</v>
      </c>
    </row>
    <row r="301" spans="1:39" ht="15.75" x14ac:dyDescent="0.25">
      <c r="A301" s="207" t="s">
        <v>2492</v>
      </c>
      <c r="B301" s="208">
        <v>1053363600</v>
      </c>
      <c r="C301" s="209">
        <v>1</v>
      </c>
      <c r="D301" s="209" t="s">
        <v>1583</v>
      </c>
      <c r="E301" s="210" t="s">
        <v>5</v>
      </c>
      <c r="F301" s="210" t="s">
        <v>5</v>
      </c>
      <c r="G301" s="210" t="s">
        <v>5</v>
      </c>
      <c r="H301" s="210" t="s">
        <v>5</v>
      </c>
      <c r="I301" s="211">
        <v>44183</v>
      </c>
      <c r="J301" s="212">
        <v>8</v>
      </c>
      <c r="K301" s="219" t="str">
        <f t="shared" si="119"/>
        <v>REMOTA</v>
      </c>
      <c r="L301" s="214">
        <f t="shared" si="107"/>
        <v>4.9643835616438352</v>
      </c>
      <c r="M301" s="215">
        <f t="shared" si="108"/>
        <v>1369033143</v>
      </c>
      <c r="N301" s="210" t="s">
        <v>1727</v>
      </c>
      <c r="O301" s="216">
        <f t="shared" si="113"/>
        <v>0.1031</v>
      </c>
      <c r="P301" s="217" t="s">
        <v>1584</v>
      </c>
      <c r="Q301" s="218"/>
      <c r="R301" s="217"/>
      <c r="S301" s="219" t="str">
        <f t="shared" si="109"/>
        <v>No se registra</v>
      </c>
      <c r="T301" s="220">
        <f t="shared" si="114"/>
        <v>1319357754</v>
      </c>
      <c r="U301" s="220">
        <f t="shared" si="115"/>
        <v>1319357754</v>
      </c>
      <c r="V301" s="221">
        <f t="shared" si="116"/>
        <v>0</v>
      </c>
      <c r="W301" s="222" t="str">
        <f t="shared" si="110"/>
        <v/>
      </c>
      <c r="X301" s="219">
        <f t="shared" si="120"/>
        <v>8</v>
      </c>
      <c r="Y301" s="219">
        <f t="shared" si="121"/>
        <v>8</v>
      </c>
      <c r="Z301" s="219">
        <f t="shared" si="122"/>
        <v>8</v>
      </c>
      <c r="AA301" s="219">
        <f t="shared" si="123"/>
        <v>8</v>
      </c>
      <c r="AB301" s="223">
        <f t="shared" si="124"/>
        <v>0.08</v>
      </c>
      <c r="AC301" s="224">
        <f t="shared" si="111"/>
        <v>47103</v>
      </c>
      <c r="AD301" s="225" t="str">
        <f t="shared" si="117"/>
        <v>12-2023</v>
      </c>
      <c r="AE301" s="226">
        <f>IFERROR(VLOOKUP(AD301,IPC!$E$2:$F$1745,2,0),IPC!$H$1)</f>
        <v>196.40440950939998</v>
      </c>
      <c r="AF301" s="227" t="str">
        <f t="shared" si="112"/>
        <v>12-2020</v>
      </c>
      <c r="AG301" s="228">
        <f>IFERROR(VLOOKUP(AF301,IPC!$E$2:$F$1745,2,0),IPC!$H$1)</f>
        <v>151.11778477679999</v>
      </c>
      <c r="AH301" s="227" t="str">
        <f t="shared" si="125"/>
        <v>1-1900</v>
      </c>
      <c r="AI301" s="228">
        <f>IFERROR(VLOOKUP(AH301,IPC!$E$2:$F$1745,2,0),IPC!$H$1)</f>
        <v>196.40440950939998</v>
      </c>
      <c r="AJ301" s="227">
        <f>VLOOKUP(N301,T!$AD$1:$AE$50,2,0)</f>
        <v>0</v>
      </c>
      <c r="AK301" s="227" t="str">
        <f t="shared" si="118"/>
        <v>ok</v>
      </c>
      <c r="AL301" s="229" t="s">
        <v>2191</v>
      </c>
      <c r="AM301" s="229">
        <v>2185366</v>
      </c>
    </row>
    <row r="302" spans="1:39" ht="15.75" x14ac:dyDescent="0.25">
      <c r="A302" s="207" t="s">
        <v>2493</v>
      </c>
      <c r="B302" s="208">
        <v>403550595</v>
      </c>
      <c r="C302" s="209">
        <v>1</v>
      </c>
      <c r="D302" s="209" t="s">
        <v>1583</v>
      </c>
      <c r="E302" s="210" t="s">
        <v>1</v>
      </c>
      <c r="F302" s="210" t="s">
        <v>1</v>
      </c>
      <c r="G302" s="210" t="s">
        <v>5</v>
      </c>
      <c r="H302" s="210" t="s">
        <v>5</v>
      </c>
      <c r="I302" s="211">
        <v>44328</v>
      </c>
      <c r="J302" s="212">
        <v>8</v>
      </c>
      <c r="K302" s="219" t="str">
        <f t="shared" si="119"/>
        <v>BAJA</v>
      </c>
      <c r="L302" s="214">
        <f t="shared" si="107"/>
        <v>5.3616438356164382</v>
      </c>
      <c r="M302" s="215">
        <f t="shared" si="108"/>
        <v>508294295</v>
      </c>
      <c r="N302" s="210" t="s">
        <v>1727</v>
      </c>
      <c r="O302" s="216">
        <f t="shared" si="113"/>
        <v>0.1031</v>
      </c>
      <c r="P302" s="217" t="s">
        <v>1584</v>
      </c>
      <c r="Q302" s="218"/>
      <c r="R302" s="217"/>
      <c r="S302" s="219" t="str">
        <f t="shared" si="109"/>
        <v>Cuentas de orden</v>
      </c>
      <c r="T302" s="220">
        <f t="shared" si="114"/>
        <v>488404190</v>
      </c>
      <c r="U302" s="220">
        <f t="shared" si="115"/>
        <v>488404190</v>
      </c>
      <c r="V302" s="221">
        <f t="shared" si="116"/>
        <v>0</v>
      </c>
      <c r="W302" s="222" t="str">
        <f t="shared" si="110"/>
        <v/>
      </c>
      <c r="X302" s="219">
        <f t="shared" si="120"/>
        <v>35</v>
      </c>
      <c r="Y302" s="219">
        <f t="shared" si="121"/>
        <v>35</v>
      </c>
      <c r="Z302" s="219">
        <f t="shared" si="122"/>
        <v>8</v>
      </c>
      <c r="AA302" s="219">
        <f t="shared" si="123"/>
        <v>8</v>
      </c>
      <c r="AB302" s="223">
        <f t="shared" si="124"/>
        <v>0.215</v>
      </c>
      <c r="AC302" s="224">
        <f t="shared" si="111"/>
        <v>47248</v>
      </c>
      <c r="AD302" s="225" t="str">
        <f t="shared" si="117"/>
        <v>12-2023</v>
      </c>
      <c r="AE302" s="226">
        <f>IFERROR(VLOOKUP(AD302,IPC!$E$2:$F$1745,2,0),IPC!$H$1)</f>
        <v>196.40440950939998</v>
      </c>
      <c r="AF302" s="227" t="str">
        <f t="shared" si="112"/>
        <v>5-2021</v>
      </c>
      <c r="AG302" s="228">
        <f>IFERROR(VLOOKUP(AF302,IPC!$E$2:$F$1745,2,0),IPC!$H$1)</f>
        <v>155.93154811439999</v>
      </c>
      <c r="AH302" s="227" t="str">
        <f t="shared" si="125"/>
        <v>1-1900</v>
      </c>
      <c r="AI302" s="228">
        <f>IFERROR(VLOOKUP(AH302,IPC!$E$2:$F$1745,2,0),IPC!$H$1)</f>
        <v>196.40440950939998</v>
      </c>
      <c r="AJ302" s="227">
        <f>VLOOKUP(N302,T!$AD$1:$AE$50,2,0)</f>
        <v>0</v>
      </c>
      <c r="AK302" s="227" t="str">
        <f t="shared" si="118"/>
        <v>ok</v>
      </c>
      <c r="AL302" s="229" t="s">
        <v>2191</v>
      </c>
      <c r="AM302" s="229">
        <v>2200021</v>
      </c>
    </row>
    <row r="303" spans="1:39" ht="15.75" x14ac:dyDescent="0.25">
      <c r="A303" s="207" t="s">
        <v>2494</v>
      </c>
      <c r="B303" s="208">
        <v>8281160</v>
      </c>
      <c r="C303" s="209">
        <v>1</v>
      </c>
      <c r="D303" s="209" t="s">
        <v>1583</v>
      </c>
      <c r="E303" s="210" t="s">
        <v>1</v>
      </c>
      <c r="F303" s="210" t="s">
        <v>5</v>
      </c>
      <c r="G303" s="210" t="s">
        <v>5</v>
      </c>
      <c r="H303" s="210" t="s">
        <v>5</v>
      </c>
      <c r="I303" s="211">
        <v>43861</v>
      </c>
      <c r="J303" s="212">
        <v>8</v>
      </c>
      <c r="K303" s="219" t="str">
        <f t="shared" si="119"/>
        <v>BAJA</v>
      </c>
      <c r="L303" s="214">
        <f t="shared" si="107"/>
        <v>4.0821917808219181</v>
      </c>
      <c r="M303" s="215">
        <f t="shared" si="108"/>
        <v>10890869</v>
      </c>
      <c r="N303" s="210" t="s">
        <v>1725</v>
      </c>
      <c r="O303" s="216">
        <f t="shared" si="113"/>
        <v>0.1031</v>
      </c>
      <c r="P303" s="217" t="s">
        <v>1584</v>
      </c>
      <c r="Q303" s="218"/>
      <c r="R303" s="217"/>
      <c r="S303" s="219" t="str">
        <f t="shared" si="109"/>
        <v>Cuentas de orden</v>
      </c>
      <c r="T303" s="220">
        <f t="shared" si="114"/>
        <v>10564855</v>
      </c>
      <c r="U303" s="220">
        <f t="shared" si="115"/>
        <v>10564855</v>
      </c>
      <c r="V303" s="221">
        <f t="shared" si="116"/>
        <v>0</v>
      </c>
      <c r="W303" s="222" t="str">
        <f t="shared" si="110"/>
        <v/>
      </c>
      <c r="X303" s="219">
        <f t="shared" si="120"/>
        <v>35</v>
      </c>
      <c r="Y303" s="219">
        <f t="shared" si="121"/>
        <v>8</v>
      </c>
      <c r="Z303" s="219">
        <f t="shared" si="122"/>
        <v>8</v>
      </c>
      <c r="AA303" s="219">
        <f t="shared" si="123"/>
        <v>8</v>
      </c>
      <c r="AB303" s="223">
        <f t="shared" si="124"/>
        <v>0.14749999999999999</v>
      </c>
      <c r="AC303" s="224">
        <f t="shared" si="111"/>
        <v>46781</v>
      </c>
      <c r="AD303" s="225" t="str">
        <f t="shared" si="117"/>
        <v>12-2023</v>
      </c>
      <c r="AE303" s="226">
        <f>IFERROR(VLOOKUP(AD303,IPC!$E$2:$F$1745,2,0),IPC!$H$1)</f>
        <v>196.40440950939998</v>
      </c>
      <c r="AF303" s="227" t="str">
        <f t="shared" si="112"/>
        <v>1-2020</v>
      </c>
      <c r="AG303" s="228">
        <f>IFERROR(VLOOKUP(AF303,IPC!$E$2:$F$1745,2,0),IPC!$H$1)</f>
        <v>149.34127687839998</v>
      </c>
      <c r="AH303" s="227" t="str">
        <f t="shared" si="125"/>
        <v>1-1900</v>
      </c>
      <c r="AI303" s="228">
        <f>IFERROR(VLOOKUP(AH303,IPC!$E$2:$F$1745,2,0),IPC!$H$1)</f>
        <v>196.40440950939998</v>
      </c>
      <c r="AJ303" s="227">
        <f>VLOOKUP(N303,T!$AD$1:$AE$50,2,0)</f>
        <v>0</v>
      </c>
      <c r="AK303" s="227" t="str">
        <f t="shared" si="118"/>
        <v>ok</v>
      </c>
      <c r="AL303" s="229" t="s">
        <v>2191</v>
      </c>
      <c r="AM303" s="229">
        <v>2201164</v>
      </c>
    </row>
    <row r="304" spans="1:39" ht="15.75" x14ac:dyDescent="0.25">
      <c r="A304" s="207" t="s">
        <v>2495</v>
      </c>
      <c r="B304" s="208">
        <v>39226280</v>
      </c>
      <c r="C304" s="209">
        <v>1</v>
      </c>
      <c r="D304" s="209" t="s">
        <v>1583</v>
      </c>
      <c r="E304" s="210" t="s">
        <v>2</v>
      </c>
      <c r="F304" s="210" t="s">
        <v>1</v>
      </c>
      <c r="G304" s="210" t="s">
        <v>2</v>
      </c>
      <c r="H304" s="210" t="s">
        <v>1</v>
      </c>
      <c r="I304" s="211">
        <v>44170</v>
      </c>
      <c r="J304" s="212">
        <v>8</v>
      </c>
      <c r="K304" s="219" t="str">
        <f t="shared" si="119"/>
        <v>MEDIA</v>
      </c>
      <c r="L304" s="214">
        <f t="shared" si="107"/>
        <v>4.9287671232876713</v>
      </c>
      <c r="M304" s="215">
        <f t="shared" si="108"/>
        <v>50981520</v>
      </c>
      <c r="N304" s="210" t="s">
        <v>1725</v>
      </c>
      <c r="O304" s="216">
        <f t="shared" si="113"/>
        <v>0.1031</v>
      </c>
      <c r="P304" s="217" t="s">
        <v>1584</v>
      </c>
      <c r="Q304" s="218"/>
      <c r="R304" s="217"/>
      <c r="S304" s="219" t="str">
        <f t="shared" si="109"/>
        <v>Cuentas de orden</v>
      </c>
      <c r="T304" s="220">
        <f t="shared" si="114"/>
        <v>49144684</v>
      </c>
      <c r="U304" s="220">
        <f t="shared" si="115"/>
        <v>49144684</v>
      </c>
      <c r="V304" s="221">
        <f t="shared" si="116"/>
        <v>0</v>
      </c>
      <c r="W304" s="222" t="str">
        <f t="shared" si="110"/>
        <v/>
      </c>
      <c r="X304" s="219">
        <f t="shared" si="120"/>
        <v>65</v>
      </c>
      <c r="Y304" s="219">
        <f t="shared" si="121"/>
        <v>35</v>
      </c>
      <c r="Z304" s="219">
        <f t="shared" si="122"/>
        <v>65</v>
      </c>
      <c r="AA304" s="219">
        <f t="shared" si="123"/>
        <v>35</v>
      </c>
      <c r="AB304" s="223">
        <f t="shared" si="124"/>
        <v>0.5</v>
      </c>
      <c r="AC304" s="224">
        <f t="shared" si="111"/>
        <v>47090</v>
      </c>
      <c r="AD304" s="225" t="str">
        <f t="shared" si="117"/>
        <v>12-2023</v>
      </c>
      <c r="AE304" s="226">
        <f>IFERROR(VLOOKUP(AD304,IPC!$E$2:$F$1745,2,0),IPC!$H$1)</f>
        <v>196.40440950939998</v>
      </c>
      <c r="AF304" s="227" t="str">
        <f t="shared" si="112"/>
        <v>12-2020</v>
      </c>
      <c r="AG304" s="228">
        <f>IFERROR(VLOOKUP(AF304,IPC!$E$2:$F$1745,2,0),IPC!$H$1)</f>
        <v>151.11778477679999</v>
      </c>
      <c r="AH304" s="227" t="str">
        <f t="shared" si="125"/>
        <v>1-1900</v>
      </c>
      <c r="AI304" s="228">
        <f>IFERROR(VLOOKUP(AH304,IPC!$E$2:$F$1745,2,0),IPC!$H$1)</f>
        <v>196.40440950939998</v>
      </c>
      <c r="AJ304" s="227">
        <f>VLOOKUP(N304,T!$AD$1:$AE$50,2,0)</f>
        <v>0</v>
      </c>
      <c r="AK304" s="227" t="str">
        <f t="shared" si="118"/>
        <v>ok</v>
      </c>
      <c r="AL304" s="229" t="s">
        <v>2191</v>
      </c>
      <c r="AM304" s="229">
        <v>2202096</v>
      </c>
    </row>
    <row r="305" spans="1:39" ht="15.75" x14ac:dyDescent="0.25">
      <c r="A305" s="207" t="s">
        <v>2496</v>
      </c>
      <c r="B305" s="208">
        <v>42494400</v>
      </c>
      <c r="C305" s="209">
        <v>1</v>
      </c>
      <c r="D305" s="209" t="s">
        <v>1583</v>
      </c>
      <c r="E305" s="210" t="s">
        <v>1</v>
      </c>
      <c r="F305" s="210" t="s">
        <v>5</v>
      </c>
      <c r="G305" s="210" t="s">
        <v>5</v>
      </c>
      <c r="H305" s="210" t="s">
        <v>5</v>
      </c>
      <c r="I305" s="211">
        <v>44330</v>
      </c>
      <c r="J305" s="212">
        <v>8</v>
      </c>
      <c r="K305" s="219" t="str">
        <f t="shared" si="119"/>
        <v>BAJA</v>
      </c>
      <c r="L305" s="214">
        <f t="shared" si="107"/>
        <v>5.3671232876712329</v>
      </c>
      <c r="M305" s="215">
        <f t="shared" si="108"/>
        <v>53524047</v>
      </c>
      <c r="N305" s="210" t="s">
        <v>1725</v>
      </c>
      <c r="O305" s="216">
        <f t="shared" si="113"/>
        <v>0.1031</v>
      </c>
      <c r="P305" s="217" t="s">
        <v>1584</v>
      </c>
      <c r="Q305" s="218"/>
      <c r="R305" s="217"/>
      <c r="S305" s="219" t="str">
        <f t="shared" si="109"/>
        <v>Cuentas de orden</v>
      </c>
      <c r="T305" s="220">
        <f t="shared" si="114"/>
        <v>51427495</v>
      </c>
      <c r="U305" s="220">
        <f t="shared" si="115"/>
        <v>51427495</v>
      </c>
      <c r="V305" s="221">
        <f t="shared" si="116"/>
        <v>0</v>
      </c>
      <c r="W305" s="222" t="str">
        <f t="shared" si="110"/>
        <v/>
      </c>
      <c r="X305" s="219">
        <f t="shared" si="120"/>
        <v>35</v>
      </c>
      <c r="Y305" s="219">
        <f t="shared" si="121"/>
        <v>8</v>
      </c>
      <c r="Z305" s="219">
        <f t="shared" si="122"/>
        <v>8</v>
      </c>
      <c r="AA305" s="219">
        <f t="shared" si="123"/>
        <v>8</v>
      </c>
      <c r="AB305" s="223">
        <f t="shared" si="124"/>
        <v>0.14749999999999999</v>
      </c>
      <c r="AC305" s="224">
        <f t="shared" si="111"/>
        <v>47250</v>
      </c>
      <c r="AD305" s="225" t="str">
        <f t="shared" si="117"/>
        <v>12-2023</v>
      </c>
      <c r="AE305" s="226">
        <f>IFERROR(VLOOKUP(AD305,IPC!$E$2:$F$1745,2,0),IPC!$H$1)</f>
        <v>196.40440950939998</v>
      </c>
      <c r="AF305" s="227" t="str">
        <f t="shared" si="112"/>
        <v>5-2021</v>
      </c>
      <c r="AG305" s="228">
        <f>IFERROR(VLOOKUP(AF305,IPC!$E$2:$F$1745,2,0),IPC!$H$1)</f>
        <v>155.93154811439999</v>
      </c>
      <c r="AH305" s="227" t="str">
        <f t="shared" si="125"/>
        <v>1-1900</v>
      </c>
      <c r="AI305" s="228">
        <f>IFERROR(VLOOKUP(AH305,IPC!$E$2:$F$1745,2,0),IPC!$H$1)</f>
        <v>196.40440950939998</v>
      </c>
      <c r="AJ305" s="227">
        <f>VLOOKUP(N305,T!$AD$1:$AE$50,2,0)</f>
        <v>0</v>
      </c>
      <c r="AK305" s="227" t="str">
        <f t="shared" si="118"/>
        <v>ok</v>
      </c>
      <c r="AL305" s="229" t="s">
        <v>2191</v>
      </c>
      <c r="AM305" s="229">
        <v>2202839</v>
      </c>
    </row>
    <row r="306" spans="1:39" ht="15.75" x14ac:dyDescent="0.25">
      <c r="A306" s="207" t="s">
        <v>2497</v>
      </c>
      <c r="B306" s="208">
        <v>29593433</v>
      </c>
      <c r="C306" s="209">
        <v>1</v>
      </c>
      <c r="D306" s="209" t="s">
        <v>1583</v>
      </c>
      <c r="E306" s="210" t="s">
        <v>1</v>
      </c>
      <c r="F306" s="210" t="s">
        <v>5</v>
      </c>
      <c r="G306" s="210" t="s">
        <v>5</v>
      </c>
      <c r="H306" s="210" t="s">
        <v>5</v>
      </c>
      <c r="I306" s="211">
        <v>44180</v>
      </c>
      <c r="J306" s="212">
        <v>8</v>
      </c>
      <c r="K306" s="219" t="str">
        <f t="shared" si="119"/>
        <v>BAJA</v>
      </c>
      <c r="L306" s="214">
        <f t="shared" si="107"/>
        <v>4.956164383561644</v>
      </c>
      <c r="M306" s="215">
        <f t="shared" si="108"/>
        <v>38461924</v>
      </c>
      <c r="N306" s="210" t="s">
        <v>1725</v>
      </c>
      <c r="O306" s="216">
        <f t="shared" si="113"/>
        <v>0.1031</v>
      </c>
      <c r="P306" s="217" t="s">
        <v>1584</v>
      </c>
      <c r="Q306" s="218"/>
      <c r="R306" s="217"/>
      <c r="S306" s="219" t="str">
        <f t="shared" si="109"/>
        <v>Cuentas de orden</v>
      </c>
      <c r="T306" s="220">
        <f t="shared" si="114"/>
        <v>37068601</v>
      </c>
      <c r="U306" s="220">
        <f t="shared" si="115"/>
        <v>37068601</v>
      </c>
      <c r="V306" s="221">
        <f t="shared" si="116"/>
        <v>0</v>
      </c>
      <c r="W306" s="222" t="str">
        <f t="shared" si="110"/>
        <v/>
      </c>
      <c r="X306" s="219">
        <f t="shared" si="120"/>
        <v>35</v>
      </c>
      <c r="Y306" s="219">
        <f t="shared" si="121"/>
        <v>8</v>
      </c>
      <c r="Z306" s="219">
        <f t="shared" si="122"/>
        <v>8</v>
      </c>
      <c r="AA306" s="219">
        <f t="shared" si="123"/>
        <v>8</v>
      </c>
      <c r="AB306" s="223">
        <f t="shared" si="124"/>
        <v>0.14749999999999999</v>
      </c>
      <c r="AC306" s="224">
        <f t="shared" si="111"/>
        <v>47100</v>
      </c>
      <c r="AD306" s="225" t="str">
        <f t="shared" si="117"/>
        <v>12-2023</v>
      </c>
      <c r="AE306" s="226">
        <f>IFERROR(VLOOKUP(AD306,IPC!$E$2:$F$1745,2,0),IPC!$H$1)</f>
        <v>196.40440950939998</v>
      </c>
      <c r="AF306" s="227" t="str">
        <f t="shared" si="112"/>
        <v>12-2020</v>
      </c>
      <c r="AG306" s="228">
        <f>IFERROR(VLOOKUP(AF306,IPC!$E$2:$F$1745,2,0),IPC!$H$1)</f>
        <v>151.11778477679999</v>
      </c>
      <c r="AH306" s="227" t="str">
        <f t="shared" si="125"/>
        <v>1-1900</v>
      </c>
      <c r="AI306" s="228">
        <f>IFERROR(VLOOKUP(AH306,IPC!$E$2:$F$1745,2,0),IPC!$H$1)</f>
        <v>196.40440950939998</v>
      </c>
      <c r="AJ306" s="227">
        <f>VLOOKUP(N306,T!$AD$1:$AE$50,2,0)</f>
        <v>0</v>
      </c>
      <c r="AK306" s="227" t="str">
        <f t="shared" si="118"/>
        <v>ok</v>
      </c>
      <c r="AL306" s="229" t="s">
        <v>2191</v>
      </c>
      <c r="AM306" s="229">
        <v>2205489</v>
      </c>
    </row>
    <row r="307" spans="1:39" ht="15.75" x14ac:dyDescent="0.25">
      <c r="A307" s="207" t="s">
        <v>2498</v>
      </c>
      <c r="B307" s="208">
        <v>16656310</v>
      </c>
      <c r="C307" s="209">
        <v>1</v>
      </c>
      <c r="D307" s="209" t="s">
        <v>1583</v>
      </c>
      <c r="E307" s="210" t="s">
        <v>5</v>
      </c>
      <c r="F307" s="210" t="s">
        <v>5</v>
      </c>
      <c r="G307" s="210" t="s">
        <v>5</v>
      </c>
      <c r="H307" s="210" t="s">
        <v>5</v>
      </c>
      <c r="I307" s="211">
        <v>43888</v>
      </c>
      <c r="J307" s="212">
        <v>11.833333333333334</v>
      </c>
      <c r="K307" s="219" t="str">
        <f t="shared" si="119"/>
        <v>REMOTA</v>
      </c>
      <c r="L307" s="214">
        <f t="shared" si="107"/>
        <v>7.9894977168949701</v>
      </c>
      <c r="M307" s="215">
        <f t="shared" si="108"/>
        <v>21759229</v>
      </c>
      <c r="N307" s="210" t="s">
        <v>1725</v>
      </c>
      <c r="O307" s="216">
        <f t="shared" si="113"/>
        <v>0.1074</v>
      </c>
      <c r="P307" s="217" t="s">
        <v>1584</v>
      </c>
      <c r="Q307" s="218"/>
      <c r="R307" s="217"/>
      <c r="S307" s="219" t="str">
        <f t="shared" si="109"/>
        <v>No se registra</v>
      </c>
      <c r="T307" s="220">
        <f t="shared" si="114"/>
        <v>19875207</v>
      </c>
      <c r="U307" s="220">
        <f t="shared" si="115"/>
        <v>19875207</v>
      </c>
      <c r="V307" s="221">
        <f t="shared" si="116"/>
        <v>0</v>
      </c>
      <c r="W307" s="222" t="str">
        <f t="shared" si="110"/>
        <v/>
      </c>
      <c r="X307" s="219">
        <f t="shared" si="120"/>
        <v>8</v>
      </c>
      <c r="Y307" s="219">
        <f t="shared" si="121"/>
        <v>8</v>
      </c>
      <c r="Z307" s="219">
        <f t="shared" si="122"/>
        <v>8</v>
      </c>
      <c r="AA307" s="219">
        <f t="shared" si="123"/>
        <v>8</v>
      </c>
      <c r="AB307" s="223">
        <f t="shared" si="124"/>
        <v>0.08</v>
      </c>
      <c r="AC307" s="224">
        <f t="shared" si="111"/>
        <v>48207.166666666664</v>
      </c>
      <c r="AD307" s="225" t="str">
        <f t="shared" si="117"/>
        <v>12-2023</v>
      </c>
      <c r="AE307" s="226">
        <f>IFERROR(VLOOKUP(AD307,IPC!$E$2:$F$1745,2,0),IPC!$H$1)</f>
        <v>196.40440950939998</v>
      </c>
      <c r="AF307" s="227" t="str">
        <f t="shared" si="112"/>
        <v>2-2020</v>
      </c>
      <c r="AG307" s="228">
        <f>IFERROR(VLOOKUP(AF307,IPC!$E$2:$F$1745,2,0),IPC!$H$1)</f>
        <v>150.34414424039997</v>
      </c>
      <c r="AH307" s="227" t="str">
        <f t="shared" si="125"/>
        <v>1-1900</v>
      </c>
      <c r="AI307" s="228">
        <f>IFERROR(VLOOKUP(AH307,IPC!$E$2:$F$1745,2,0),IPC!$H$1)</f>
        <v>196.40440950939998</v>
      </c>
      <c r="AJ307" s="227">
        <f>VLOOKUP(N307,T!$AD$1:$AE$50,2,0)</f>
        <v>0</v>
      </c>
      <c r="AK307" s="227" t="str">
        <f t="shared" si="118"/>
        <v>ok</v>
      </c>
      <c r="AL307" s="229" t="s">
        <v>2191</v>
      </c>
      <c r="AM307" s="229">
        <v>2205971</v>
      </c>
    </row>
    <row r="308" spans="1:39" ht="15.75" x14ac:dyDescent="0.25">
      <c r="A308" s="207" t="s">
        <v>2499</v>
      </c>
      <c r="B308" s="208">
        <v>50000000</v>
      </c>
      <c r="C308" s="209">
        <v>1</v>
      </c>
      <c r="D308" s="209" t="s">
        <v>1583</v>
      </c>
      <c r="E308" s="210" t="s">
        <v>0</v>
      </c>
      <c r="F308" s="210" t="s">
        <v>2</v>
      </c>
      <c r="G308" s="210" t="s">
        <v>2</v>
      </c>
      <c r="H308" s="210" t="s">
        <v>0</v>
      </c>
      <c r="I308" s="211">
        <v>44232</v>
      </c>
      <c r="J308" s="212">
        <v>14</v>
      </c>
      <c r="K308" s="219" t="str">
        <f t="shared" si="119"/>
        <v>ALTA</v>
      </c>
      <c r="L308" s="214">
        <f t="shared" si="107"/>
        <v>11.098630136986301</v>
      </c>
      <c r="M308" s="215">
        <f t="shared" si="108"/>
        <v>64313192</v>
      </c>
      <c r="N308" s="210" t="s">
        <v>1725</v>
      </c>
      <c r="O308" s="216">
        <f t="shared" si="113"/>
        <v>0.1074</v>
      </c>
      <c r="P308" s="217" t="s">
        <v>1584</v>
      </c>
      <c r="Q308" s="218"/>
      <c r="R308" s="217"/>
      <c r="S308" s="219" t="str">
        <f t="shared" si="109"/>
        <v>Provisión contable</v>
      </c>
      <c r="T308" s="220">
        <f t="shared" si="114"/>
        <v>56710324</v>
      </c>
      <c r="U308" s="220">
        <f t="shared" si="115"/>
        <v>56710324</v>
      </c>
      <c r="V308" s="221">
        <f t="shared" si="116"/>
        <v>56710324</v>
      </c>
      <c r="W308" s="222" t="str">
        <f t="shared" si="110"/>
        <v/>
      </c>
      <c r="X308" s="219">
        <f t="shared" si="120"/>
        <v>92</v>
      </c>
      <c r="Y308" s="219">
        <f t="shared" si="121"/>
        <v>65</v>
      </c>
      <c r="Z308" s="219">
        <f t="shared" si="122"/>
        <v>65</v>
      </c>
      <c r="AA308" s="219">
        <f t="shared" si="123"/>
        <v>92</v>
      </c>
      <c r="AB308" s="223">
        <f t="shared" si="124"/>
        <v>0.78500000000000003</v>
      </c>
      <c r="AC308" s="224">
        <f t="shared" si="111"/>
        <v>49342</v>
      </c>
      <c r="AD308" s="225" t="str">
        <f t="shared" si="117"/>
        <v>12-2023</v>
      </c>
      <c r="AE308" s="226">
        <f>IFERROR(VLOOKUP(AD308,IPC!$E$2:$F$1745,2,0),IPC!$H$1)</f>
        <v>196.40440950939998</v>
      </c>
      <c r="AF308" s="227" t="str">
        <f t="shared" si="112"/>
        <v>2-2021</v>
      </c>
      <c r="AG308" s="228">
        <f>IFERROR(VLOOKUP(AF308,IPC!$E$2:$F$1745,2,0),IPC!$H$1)</f>
        <v>152.6937192028</v>
      </c>
      <c r="AH308" s="227" t="str">
        <f t="shared" si="125"/>
        <v>1-1900</v>
      </c>
      <c r="AI308" s="228">
        <f>IFERROR(VLOOKUP(AH308,IPC!$E$2:$F$1745,2,0),IPC!$H$1)</f>
        <v>196.40440950939998</v>
      </c>
      <c r="AJ308" s="227">
        <f>VLOOKUP(N308,T!$AD$1:$AE$50,2,0)</f>
        <v>0</v>
      </c>
      <c r="AK308" s="227" t="str">
        <f t="shared" si="118"/>
        <v>ok</v>
      </c>
      <c r="AL308" s="229" t="s">
        <v>2191</v>
      </c>
      <c r="AM308" s="229">
        <v>2206446</v>
      </c>
    </row>
    <row r="309" spans="1:39" ht="15.75" x14ac:dyDescent="0.25">
      <c r="A309" s="207" t="s">
        <v>2500</v>
      </c>
      <c r="B309" s="208">
        <v>102410233</v>
      </c>
      <c r="C309" s="209">
        <v>1</v>
      </c>
      <c r="D309" s="209" t="s">
        <v>1583</v>
      </c>
      <c r="E309" s="210" t="s">
        <v>1</v>
      </c>
      <c r="F309" s="210" t="s">
        <v>2</v>
      </c>
      <c r="G309" s="210" t="s">
        <v>5</v>
      </c>
      <c r="H309" s="210" t="s">
        <v>5</v>
      </c>
      <c r="I309" s="211">
        <v>44348</v>
      </c>
      <c r="J309" s="212">
        <v>8</v>
      </c>
      <c r="K309" s="219" t="str">
        <f t="shared" si="119"/>
        <v>MEDIA</v>
      </c>
      <c r="L309" s="214">
        <f t="shared" si="107"/>
        <v>5.4164383561643836</v>
      </c>
      <c r="M309" s="215">
        <f t="shared" si="108"/>
        <v>129062501</v>
      </c>
      <c r="N309" s="210" t="s">
        <v>1725</v>
      </c>
      <c r="O309" s="216">
        <f t="shared" si="113"/>
        <v>0.1031</v>
      </c>
      <c r="P309" s="217" t="s">
        <v>1584</v>
      </c>
      <c r="Q309" s="218"/>
      <c r="R309" s="217"/>
      <c r="S309" s="219" t="str">
        <f t="shared" si="109"/>
        <v>Cuentas de orden</v>
      </c>
      <c r="T309" s="220">
        <f t="shared" si="114"/>
        <v>123961566</v>
      </c>
      <c r="U309" s="220">
        <f t="shared" si="115"/>
        <v>123961566</v>
      </c>
      <c r="V309" s="221">
        <f t="shared" si="116"/>
        <v>0</v>
      </c>
      <c r="W309" s="222" t="str">
        <f t="shared" si="110"/>
        <v/>
      </c>
      <c r="X309" s="219">
        <f t="shared" si="120"/>
        <v>35</v>
      </c>
      <c r="Y309" s="219">
        <f t="shared" si="121"/>
        <v>65</v>
      </c>
      <c r="Z309" s="219">
        <f t="shared" si="122"/>
        <v>8</v>
      </c>
      <c r="AA309" s="219">
        <f t="shared" si="123"/>
        <v>8</v>
      </c>
      <c r="AB309" s="223">
        <f t="shared" si="124"/>
        <v>0.28999999999999998</v>
      </c>
      <c r="AC309" s="224">
        <f t="shared" si="111"/>
        <v>47268</v>
      </c>
      <c r="AD309" s="225" t="str">
        <f t="shared" si="117"/>
        <v>12-2023</v>
      </c>
      <c r="AE309" s="226">
        <f>IFERROR(VLOOKUP(AD309,IPC!$E$2:$F$1745,2,0),IPC!$H$1)</f>
        <v>196.40440950939998</v>
      </c>
      <c r="AF309" s="227" t="str">
        <f t="shared" si="112"/>
        <v>6-2021</v>
      </c>
      <c r="AG309" s="228">
        <f>IFERROR(VLOOKUP(AF309,IPC!$E$2:$F$1745,2,0),IPC!$H$1)</f>
        <v>155.8455880548</v>
      </c>
      <c r="AH309" s="227" t="str">
        <f t="shared" si="125"/>
        <v>1-1900</v>
      </c>
      <c r="AI309" s="228">
        <f>IFERROR(VLOOKUP(AH309,IPC!$E$2:$F$1745,2,0),IPC!$H$1)</f>
        <v>196.40440950939998</v>
      </c>
      <c r="AJ309" s="227">
        <f>VLOOKUP(N309,T!$AD$1:$AE$50,2,0)</f>
        <v>0</v>
      </c>
      <c r="AK309" s="227" t="str">
        <f t="shared" si="118"/>
        <v>ok</v>
      </c>
      <c r="AL309" s="229" t="s">
        <v>2191</v>
      </c>
      <c r="AM309" s="229">
        <v>2206722</v>
      </c>
    </row>
    <row r="310" spans="1:39" ht="15.75" hidden="1" x14ac:dyDescent="0.25">
      <c r="A310" s="207" t="s">
        <v>2501</v>
      </c>
      <c r="B310" s="208">
        <v>0</v>
      </c>
      <c r="C310" s="209">
        <v>1</v>
      </c>
      <c r="D310" s="209" t="s">
        <v>1584</v>
      </c>
      <c r="E310" s="235"/>
      <c r="F310" s="235"/>
      <c r="G310" s="235"/>
      <c r="H310" s="235"/>
      <c r="I310" s="211">
        <v>44062</v>
      </c>
      <c r="J310" s="212">
        <v>8</v>
      </c>
      <c r="K310" s="219" t="str">
        <f t="shared" si="119"/>
        <v/>
      </c>
      <c r="L310" s="214">
        <f t="shared" si="107"/>
        <v>4.6328767123287671</v>
      </c>
      <c r="M310" s="215">
        <f t="shared" si="108"/>
        <v>0</v>
      </c>
      <c r="N310" s="210" t="s">
        <v>1555</v>
      </c>
      <c r="O310" s="216">
        <f t="shared" si="113"/>
        <v>0.1031</v>
      </c>
      <c r="P310" s="217" t="s">
        <v>1584</v>
      </c>
      <c r="Q310" s="218"/>
      <c r="R310" s="217"/>
      <c r="S310" s="219" t="str">
        <f t="shared" si="109"/>
        <v/>
      </c>
      <c r="T310" s="220">
        <f t="shared" si="114"/>
        <v>0</v>
      </c>
      <c r="U310" s="220">
        <f t="shared" si="115"/>
        <v>0</v>
      </c>
      <c r="V310" s="221">
        <f t="shared" si="116"/>
        <v>0</v>
      </c>
      <c r="W310" s="222" t="str">
        <f t="shared" si="110"/>
        <v>El proceso no genera erogación</v>
      </c>
      <c r="X310" s="219" t="e">
        <f t="shared" si="120"/>
        <v>#N/A</v>
      </c>
      <c r="Y310" s="219" t="e">
        <f t="shared" si="121"/>
        <v>#N/A</v>
      </c>
      <c r="Z310" s="219" t="e">
        <f t="shared" si="122"/>
        <v>#N/A</v>
      </c>
      <c r="AA310" s="219" t="e">
        <f t="shared" si="123"/>
        <v>#N/A</v>
      </c>
      <c r="AB310" s="223" t="e">
        <f t="shared" si="124"/>
        <v>#N/A</v>
      </c>
      <c r="AC310" s="224">
        <f t="shared" si="111"/>
        <v>46982</v>
      </c>
      <c r="AD310" s="225" t="str">
        <f t="shared" si="117"/>
        <v>12-2023</v>
      </c>
      <c r="AE310" s="226">
        <f>IFERROR(VLOOKUP(AD310,IPC!$E$2:$F$1745,2,0),IPC!$H$1)</f>
        <v>196.40440950939998</v>
      </c>
      <c r="AF310" s="227" t="str">
        <f t="shared" si="112"/>
        <v>8-2020</v>
      </c>
      <c r="AG310" s="228">
        <f>IFERROR(VLOOKUP(AF310,IPC!$E$2:$F$1745,2,0),IPC!$H$1)</f>
        <v>150.37279759359998</v>
      </c>
      <c r="AH310" s="227" t="str">
        <f t="shared" si="125"/>
        <v>1-1900</v>
      </c>
      <c r="AI310" s="228">
        <f>IFERROR(VLOOKUP(AH310,IPC!$E$2:$F$1745,2,0),IPC!$H$1)</f>
        <v>196.40440950939998</v>
      </c>
      <c r="AJ310" s="227">
        <f>VLOOKUP(N310,T!$AD$1:$AE$50,2,0)</f>
        <v>1</v>
      </c>
      <c r="AK310" s="227">
        <f t="shared" si="118"/>
        <v>0</v>
      </c>
      <c r="AL310" s="229" t="s">
        <v>2589</v>
      </c>
      <c r="AM310" s="229">
        <v>2206912</v>
      </c>
    </row>
    <row r="311" spans="1:39" ht="15.75" x14ac:dyDescent="0.25">
      <c r="A311" s="207" t="s">
        <v>2502</v>
      </c>
      <c r="B311" s="208">
        <v>19322800</v>
      </c>
      <c r="C311" s="209">
        <v>1</v>
      </c>
      <c r="D311" s="209" t="s">
        <v>1583</v>
      </c>
      <c r="E311" s="210" t="s">
        <v>5</v>
      </c>
      <c r="F311" s="210" t="s">
        <v>5</v>
      </c>
      <c r="G311" s="210" t="s">
        <v>2</v>
      </c>
      <c r="H311" s="210" t="s">
        <v>5</v>
      </c>
      <c r="I311" s="211">
        <v>44055</v>
      </c>
      <c r="J311" s="212">
        <v>8</v>
      </c>
      <c r="K311" s="219" t="str">
        <f t="shared" si="119"/>
        <v>BAJA</v>
      </c>
      <c r="L311" s="214">
        <f t="shared" si="107"/>
        <v>4.6136986301369864</v>
      </c>
      <c r="M311" s="215">
        <f t="shared" si="108"/>
        <v>25237830</v>
      </c>
      <c r="N311" s="210" t="s">
        <v>1725</v>
      </c>
      <c r="O311" s="216">
        <f t="shared" si="113"/>
        <v>0.1031</v>
      </c>
      <c r="P311" s="217" t="s">
        <v>1584</v>
      </c>
      <c r="Q311" s="218"/>
      <c r="R311" s="217"/>
      <c r="S311" s="219" t="str">
        <f t="shared" si="109"/>
        <v>Cuentas de orden</v>
      </c>
      <c r="T311" s="220">
        <f t="shared" si="114"/>
        <v>24385659</v>
      </c>
      <c r="U311" s="220">
        <f t="shared" si="115"/>
        <v>24385659</v>
      </c>
      <c r="V311" s="221">
        <f t="shared" si="116"/>
        <v>0</v>
      </c>
      <c r="W311" s="222" t="str">
        <f t="shared" si="110"/>
        <v/>
      </c>
      <c r="X311" s="219">
        <f t="shared" ref="X311:X342" si="126">VLOOKUP(E311,$D$5:$F$9,3,0)</f>
        <v>8</v>
      </c>
      <c r="Y311" s="219">
        <f t="shared" ref="Y311:Y342" si="127">VLOOKUP(F311,$D$5:$F$9,3,0)</f>
        <v>8</v>
      </c>
      <c r="Z311" s="219">
        <f t="shared" ref="Z311:Z342" si="128">VLOOKUP(G311,$D$5:$F$9,3,0)</f>
        <v>65</v>
      </c>
      <c r="AA311" s="219">
        <f t="shared" ref="AA311:AA342" si="129">VLOOKUP(H311,$D$5:$F$9,3,0)</f>
        <v>8</v>
      </c>
      <c r="AB311" s="223">
        <f t="shared" si="124"/>
        <v>0.2225</v>
      </c>
      <c r="AC311" s="224">
        <f t="shared" si="111"/>
        <v>46975</v>
      </c>
      <c r="AD311" s="225" t="str">
        <f t="shared" si="117"/>
        <v>12-2023</v>
      </c>
      <c r="AE311" s="226">
        <f>IFERROR(VLOOKUP(AD311,IPC!$E$2:$F$1745,2,0),IPC!$H$1)</f>
        <v>196.40440950939998</v>
      </c>
      <c r="AF311" s="227" t="str">
        <f t="shared" si="112"/>
        <v>8-2020</v>
      </c>
      <c r="AG311" s="228">
        <f>IFERROR(VLOOKUP(AF311,IPC!$E$2:$F$1745,2,0),IPC!$H$1)</f>
        <v>150.37279759359998</v>
      </c>
      <c r="AH311" s="227" t="str">
        <f t="shared" si="125"/>
        <v>1-1900</v>
      </c>
      <c r="AI311" s="228">
        <f>IFERROR(VLOOKUP(AH311,IPC!$E$2:$F$1745,2,0),IPC!$H$1)</f>
        <v>196.40440950939998</v>
      </c>
      <c r="AJ311" s="227">
        <f>VLOOKUP(N311,T!$AD$1:$AE$50,2,0)</f>
        <v>0</v>
      </c>
      <c r="AK311" s="227" t="str">
        <f t="shared" si="118"/>
        <v>ok</v>
      </c>
      <c r="AL311" s="229" t="s">
        <v>2191</v>
      </c>
      <c r="AM311" s="229">
        <v>2207219</v>
      </c>
    </row>
    <row r="312" spans="1:39" ht="15.75" hidden="1" x14ac:dyDescent="0.25">
      <c r="A312" s="207" t="s">
        <v>2503</v>
      </c>
      <c r="B312" s="208">
        <v>0</v>
      </c>
      <c r="C312" s="209">
        <v>1</v>
      </c>
      <c r="D312" s="209" t="s">
        <v>1584</v>
      </c>
      <c r="E312" s="210" t="s">
        <v>2</v>
      </c>
      <c r="F312" s="210" t="s">
        <v>2</v>
      </c>
      <c r="G312" s="210" t="s">
        <v>2</v>
      </c>
      <c r="H312" s="210" t="s">
        <v>2</v>
      </c>
      <c r="I312" s="211">
        <v>44355</v>
      </c>
      <c r="J312" s="212">
        <v>8</v>
      </c>
      <c r="K312" s="219" t="str">
        <f t="shared" si="119"/>
        <v>ALTA</v>
      </c>
      <c r="L312" s="214">
        <f t="shared" si="107"/>
        <v>5.4356164383561643</v>
      </c>
      <c r="M312" s="215">
        <f t="shared" si="108"/>
        <v>0</v>
      </c>
      <c r="N312" s="210" t="s">
        <v>1725</v>
      </c>
      <c r="O312" s="216">
        <f t="shared" si="113"/>
        <v>0.1031</v>
      </c>
      <c r="P312" s="217" t="s">
        <v>1584</v>
      </c>
      <c r="Q312" s="218"/>
      <c r="R312" s="217"/>
      <c r="S312" s="219" t="str">
        <f t="shared" si="109"/>
        <v>Provisión contable</v>
      </c>
      <c r="T312" s="220">
        <f t="shared" si="114"/>
        <v>0</v>
      </c>
      <c r="U312" s="220">
        <f t="shared" si="115"/>
        <v>0</v>
      </c>
      <c r="V312" s="221">
        <f t="shared" si="116"/>
        <v>0</v>
      </c>
      <c r="W312" s="222" t="str">
        <f t="shared" si="110"/>
        <v>El proceso no genera erogación</v>
      </c>
      <c r="X312" s="219">
        <f t="shared" si="126"/>
        <v>65</v>
      </c>
      <c r="Y312" s="219">
        <f t="shared" si="127"/>
        <v>65</v>
      </c>
      <c r="Z312" s="219">
        <f t="shared" si="128"/>
        <v>65</v>
      </c>
      <c r="AA312" s="219">
        <f t="shared" si="129"/>
        <v>65</v>
      </c>
      <c r="AB312" s="223">
        <f t="shared" si="124"/>
        <v>0.65</v>
      </c>
      <c r="AC312" s="224">
        <f t="shared" si="111"/>
        <v>47275</v>
      </c>
      <c r="AD312" s="225" t="str">
        <f t="shared" si="117"/>
        <v>12-2023</v>
      </c>
      <c r="AE312" s="226">
        <f>IFERROR(VLOOKUP(AD312,IPC!$E$2:$F$1745,2,0),IPC!$H$1)</f>
        <v>196.40440950939998</v>
      </c>
      <c r="AF312" s="227" t="str">
        <f t="shared" si="112"/>
        <v>6-2021</v>
      </c>
      <c r="AG312" s="228">
        <f>IFERROR(VLOOKUP(AF312,IPC!$E$2:$F$1745,2,0),IPC!$H$1)</f>
        <v>155.8455880548</v>
      </c>
      <c r="AH312" s="227" t="str">
        <f t="shared" si="125"/>
        <v>1-1900</v>
      </c>
      <c r="AI312" s="228">
        <f>IFERROR(VLOOKUP(AH312,IPC!$E$2:$F$1745,2,0),IPC!$H$1)</f>
        <v>196.40440950939998</v>
      </c>
      <c r="AJ312" s="227">
        <f>VLOOKUP(N312,T!$AD$1:$AE$50,2,0)</f>
        <v>0</v>
      </c>
      <c r="AK312" s="227" t="str">
        <f t="shared" si="118"/>
        <v>ok</v>
      </c>
      <c r="AL312" s="229" t="s">
        <v>2191</v>
      </c>
      <c r="AM312" s="229">
        <v>2207353</v>
      </c>
    </row>
    <row r="313" spans="1:39" ht="15.75" x14ac:dyDescent="0.25">
      <c r="A313" s="207" t="s">
        <v>2504</v>
      </c>
      <c r="B313" s="208">
        <v>76076260</v>
      </c>
      <c r="C313" s="209">
        <v>1</v>
      </c>
      <c r="D313" s="209" t="s">
        <v>1584</v>
      </c>
      <c r="E313" s="210" t="s">
        <v>0</v>
      </c>
      <c r="F313" s="210" t="s">
        <v>0</v>
      </c>
      <c r="G313" s="210" t="s">
        <v>0</v>
      </c>
      <c r="H313" s="210" t="s">
        <v>2</v>
      </c>
      <c r="I313" s="211">
        <v>44159</v>
      </c>
      <c r="J313" s="212">
        <v>8</v>
      </c>
      <c r="K313" s="219" t="str">
        <f t="shared" si="119"/>
        <v>ALTA</v>
      </c>
      <c r="L313" s="214">
        <f t="shared" si="107"/>
        <v>4.8986301369863012</v>
      </c>
      <c r="M313" s="215">
        <f t="shared" si="108"/>
        <v>99250994</v>
      </c>
      <c r="N313" s="210" t="s">
        <v>1725</v>
      </c>
      <c r="O313" s="216">
        <f t="shared" si="113"/>
        <v>0.1031</v>
      </c>
      <c r="P313" s="217" t="s">
        <v>1583</v>
      </c>
      <c r="Q313" s="218">
        <v>44907</v>
      </c>
      <c r="R313" s="217">
        <v>76076260</v>
      </c>
      <c r="S313" s="219" t="str">
        <f t="shared" si="109"/>
        <v>Provisión contable</v>
      </c>
      <c r="T313" s="220">
        <f t="shared" si="114"/>
        <v>95696505</v>
      </c>
      <c r="U313" s="220">
        <f t="shared" si="115"/>
        <v>0</v>
      </c>
      <c r="V313" s="221">
        <f t="shared" si="116"/>
        <v>0</v>
      </c>
      <c r="W313" s="222" t="str">
        <f t="shared" si="110"/>
        <v>El proceso no genera erogación</v>
      </c>
      <c r="X313" s="219">
        <f t="shared" si="126"/>
        <v>92</v>
      </c>
      <c r="Y313" s="219">
        <f t="shared" si="127"/>
        <v>92</v>
      </c>
      <c r="Z313" s="219">
        <f t="shared" si="128"/>
        <v>92</v>
      </c>
      <c r="AA313" s="219">
        <f t="shared" si="129"/>
        <v>65</v>
      </c>
      <c r="AB313" s="223">
        <f t="shared" si="124"/>
        <v>0.85250000000000004</v>
      </c>
      <c r="AC313" s="224">
        <f t="shared" si="111"/>
        <v>47079</v>
      </c>
      <c r="AD313" s="225" t="str">
        <f t="shared" si="117"/>
        <v>12-2023</v>
      </c>
      <c r="AE313" s="226">
        <f>IFERROR(VLOOKUP(AD313,IPC!$E$2:$F$1745,2,0),IPC!$H$1)</f>
        <v>196.40440950939998</v>
      </c>
      <c r="AF313" s="227" t="str">
        <f t="shared" si="112"/>
        <v>11-2020</v>
      </c>
      <c r="AG313" s="228">
        <f>IFERROR(VLOOKUP(AF313,IPC!$E$2:$F$1745,2,0),IPC!$H$1)</f>
        <v>150.54471771279998</v>
      </c>
      <c r="AH313" s="227" t="str">
        <f t="shared" si="125"/>
        <v>12-2022</v>
      </c>
      <c r="AI313" s="228">
        <f>IFERROR(VLOOKUP(AH313,IPC!$E$2:$F$1745,2,0),IPC!$H$1)</f>
        <v>180.55910518979999</v>
      </c>
      <c r="AJ313" s="227">
        <f>VLOOKUP(N313,T!$AD$1:$AE$50,2,0)</f>
        <v>0</v>
      </c>
      <c r="AK313" s="227" t="str">
        <f t="shared" si="118"/>
        <v>ok</v>
      </c>
      <c r="AL313" s="229" t="s">
        <v>2191</v>
      </c>
      <c r="AM313" s="229">
        <v>2207828</v>
      </c>
    </row>
    <row r="314" spans="1:39" ht="15.75" x14ac:dyDescent="0.25">
      <c r="A314" s="207" t="s">
        <v>2505</v>
      </c>
      <c r="B314" s="208">
        <v>90852600</v>
      </c>
      <c r="C314" s="209">
        <v>1</v>
      </c>
      <c r="D314" s="209" t="s">
        <v>1583</v>
      </c>
      <c r="E314" s="210" t="s">
        <v>1</v>
      </c>
      <c r="F314" s="210" t="s">
        <v>2</v>
      </c>
      <c r="G314" s="210" t="s">
        <v>1</v>
      </c>
      <c r="H314" s="210" t="s">
        <v>2</v>
      </c>
      <c r="I314" s="211">
        <v>44358</v>
      </c>
      <c r="J314" s="212">
        <v>8</v>
      </c>
      <c r="K314" s="219" t="str">
        <f t="shared" si="119"/>
        <v>MEDIA</v>
      </c>
      <c r="L314" s="214">
        <f t="shared" si="107"/>
        <v>5.4438356164383563</v>
      </c>
      <c r="M314" s="215">
        <f t="shared" si="108"/>
        <v>114496993</v>
      </c>
      <c r="N314" s="210" t="s">
        <v>1725</v>
      </c>
      <c r="O314" s="216">
        <f t="shared" si="113"/>
        <v>0.1031</v>
      </c>
      <c r="P314" s="217" t="s">
        <v>1584</v>
      </c>
      <c r="Q314" s="218"/>
      <c r="R314" s="217"/>
      <c r="S314" s="219" t="str">
        <f t="shared" si="109"/>
        <v>Cuentas de orden</v>
      </c>
      <c r="T314" s="220">
        <f t="shared" si="114"/>
        <v>109949302</v>
      </c>
      <c r="U314" s="220">
        <f t="shared" si="115"/>
        <v>109949302</v>
      </c>
      <c r="V314" s="221">
        <f t="shared" si="116"/>
        <v>0</v>
      </c>
      <c r="W314" s="222" t="str">
        <f t="shared" si="110"/>
        <v/>
      </c>
      <c r="X314" s="219">
        <f t="shared" si="126"/>
        <v>35</v>
      </c>
      <c r="Y314" s="219">
        <f t="shared" si="127"/>
        <v>65</v>
      </c>
      <c r="Z314" s="219">
        <f t="shared" si="128"/>
        <v>35</v>
      </c>
      <c r="AA314" s="219">
        <f t="shared" si="129"/>
        <v>65</v>
      </c>
      <c r="AB314" s="223">
        <f t="shared" si="124"/>
        <v>0.5</v>
      </c>
      <c r="AC314" s="224">
        <f t="shared" si="111"/>
        <v>47278</v>
      </c>
      <c r="AD314" s="225" t="str">
        <f t="shared" si="117"/>
        <v>12-2023</v>
      </c>
      <c r="AE314" s="226">
        <f>IFERROR(VLOOKUP(AD314,IPC!$E$2:$F$1745,2,0),IPC!$H$1)</f>
        <v>196.40440950939998</v>
      </c>
      <c r="AF314" s="227" t="str">
        <f t="shared" si="112"/>
        <v>6-2021</v>
      </c>
      <c r="AG314" s="228">
        <f>IFERROR(VLOOKUP(AF314,IPC!$E$2:$F$1745,2,0),IPC!$H$1)</f>
        <v>155.8455880548</v>
      </c>
      <c r="AH314" s="227" t="str">
        <f t="shared" si="125"/>
        <v>1-1900</v>
      </c>
      <c r="AI314" s="228">
        <f>IFERROR(VLOOKUP(AH314,IPC!$E$2:$F$1745,2,0),IPC!$H$1)</f>
        <v>196.40440950939998</v>
      </c>
      <c r="AJ314" s="227">
        <f>VLOOKUP(N314,T!$AD$1:$AE$50,2,0)</f>
        <v>0</v>
      </c>
      <c r="AK314" s="227" t="str">
        <f t="shared" si="118"/>
        <v>ok</v>
      </c>
      <c r="AL314" s="229" t="s">
        <v>2191</v>
      </c>
      <c r="AM314" s="229">
        <v>2208632</v>
      </c>
    </row>
    <row r="315" spans="1:39" ht="15.75" x14ac:dyDescent="0.25">
      <c r="A315" s="207" t="s">
        <v>2506</v>
      </c>
      <c r="B315" s="208">
        <v>220162360</v>
      </c>
      <c r="C315" s="209">
        <v>1</v>
      </c>
      <c r="D315" s="209" t="s">
        <v>1584</v>
      </c>
      <c r="E315" s="210" t="s">
        <v>0</v>
      </c>
      <c r="F315" s="210" t="s">
        <v>2</v>
      </c>
      <c r="G315" s="210" t="s">
        <v>2</v>
      </c>
      <c r="H315" s="210" t="s">
        <v>1</v>
      </c>
      <c r="I315" s="211">
        <v>44349</v>
      </c>
      <c r="J315" s="212">
        <v>8</v>
      </c>
      <c r="K315" s="219" t="str">
        <f t="shared" si="119"/>
        <v>ALTA</v>
      </c>
      <c r="L315" s="214">
        <f t="shared" si="107"/>
        <v>5.419178082191781</v>
      </c>
      <c r="M315" s="215">
        <f t="shared" si="108"/>
        <v>277459624</v>
      </c>
      <c r="N315" s="210" t="s">
        <v>1725</v>
      </c>
      <c r="O315" s="216">
        <f t="shared" si="113"/>
        <v>0.1031</v>
      </c>
      <c r="P315" s="217" t="s">
        <v>1584</v>
      </c>
      <c r="Q315" s="218"/>
      <c r="R315" s="217"/>
      <c r="S315" s="219" t="str">
        <f t="shared" si="109"/>
        <v>Provisión contable</v>
      </c>
      <c r="T315" s="220">
        <f t="shared" si="114"/>
        <v>266488157</v>
      </c>
      <c r="U315" s="220">
        <f t="shared" si="115"/>
        <v>0</v>
      </c>
      <c r="V315" s="221">
        <f t="shared" si="116"/>
        <v>0</v>
      </c>
      <c r="W315" s="222" t="str">
        <f t="shared" si="110"/>
        <v>El proceso no genera erogación</v>
      </c>
      <c r="X315" s="219">
        <f t="shared" si="126"/>
        <v>92</v>
      </c>
      <c r="Y315" s="219">
        <f t="shared" si="127"/>
        <v>65</v>
      </c>
      <c r="Z315" s="219">
        <f t="shared" si="128"/>
        <v>65</v>
      </c>
      <c r="AA315" s="219">
        <f t="shared" si="129"/>
        <v>35</v>
      </c>
      <c r="AB315" s="223">
        <f t="shared" si="124"/>
        <v>0.64249999999999996</v>
      </c>
      <c r="AC315" s="224">
        <f t="shared" si="111"/>
        <v>47269</v>
      </c>
      <c r="AD315" s="225" t="str">
        <f t="shared" si="117"/>
        <v>12-2023</v>
      </c>
      <c r="AE315" s="226">
        <f>IFERROR(VLOOKUP(AD315,IPC!$E$2:$F$1745,2,0),IPC!$H$1)</f>
        <v>196.40440950939998</v>
      </c>
      <c r="AF315" s="227" t="str">
        <f t="shared" si="112"/>
        <v>6-2021</v>
      </c>
      <c r="AG315" s="228">
        <f>IFERROR(VLOOKUP(AF315,IPC!$E$2:$F$1745,2,0),IPC!$H$1)</f>
        <v>155.8455880548</v>
      </c>
      <c r="AH315" s="227" t="str">
        <f t="shared" si="125"/>
        <v>1-1900</v>
      </c>
      <c r="AI315" s="228">
        <f>IFERROR(VLOOKUP(AH315,IPC!$E$2:$F$1745,2,0),IPC!$H$1)</f>
        <v>196.40440950939998</v>
      </c>
      <c r="AJ315" s="227">
        <f>VLOOKUP(N315,T!$AD$1:$AE$50,2,0)</f>
        <v>0</v>
      </c>
      <c r="AK315" s="227" t="str">
        <f t="shared" si="118"/>
        <v>ok</v>
      </c>
      <c r="AL315" s="229" t="s">
        <v>2191</v>
      </c>
      <c r="AM315" s="229">
        <v>2209148</v>
      </c>
    </row>
    <row r="316" spans="1:39" ht="15.75" x14ac:dyDescent="0.25">
      <c r="A316" s="207" t="s">
        <v>2507</v>
      </c>
      <c r="B316" s="208">
        <v>175560600</v>
      </c>
      <c r="C316" s="209">
        <v>1</v>
      </c>
      <c r="D316" s="209" t="s">
        <v>1583</v>
      </c>
      <c r="E316" s="210" t="s">
        <v>0</v>
      </c>
      <c r="F316" s="210" t="s">
        <v>2</v>
      </c>
      <c r="G316" s="210" t="s">
        <v>1</v>
      </c>
      <c r="H316" s="210" t="s">
        <v>5</v>
      </c>
      <c r="I316" s="211">
        <v>44090</v>
      </c>
      <c r="J316" s="212">
        <v>7</v>
      </c>
      <c r="K316" s="219" t="str">
        <f t="shared" si="119"/>
        <v>MEDIA</v>
      </c>
      <c r="L316" s="214">
        <f t="shared" si="107"/>
        <v>3.7095890410958905</v>
      </c>
      <c r="M316" s="215">
        <f t="shared" si="108"/>
        <v>228583936</v>
      </c>
      <c r="N316" s="210" t="s">
        <v>1725</v>
      </c>
      <c r="O316" s="216">
        <f t="shared" si="113"/>
        <v>0.1031</v>
      </c>
      <c r="P316" s="217" t="s">
        <v>1584</v>
      </c>
      <c r="Q316" s="218"/>
      <c r="R316" s="217"/>
      <c r="S316" s="219" t="str">
        <f t="shared" si="109"/>
        <v>Cuentas de orden</v>
      </c>
      <c r="T316" s="220">
        <f t="shared" si="114"/>
        <v>222357333</v>
      </c>
      <c r="U316" s="220">
        <f t="shared" si="115"/>
        <v>222357333</v>
      </c>
      <c r="V316" s="221">
        <f t="shared" si="116"/>
        <v>0</v>
      </c>
      <c r="W316" s="222" t="str">
        <f t="shared" si="110"/>
        <v/>
      </c>
      <c r="X316" s="219">
        <f t="shared" si="126"/>
        <v>92</v>
      </c>
      <c r="Y316" s="219">
        <f t="shared" si="127"/>
        <v>65</v>
      </c>
      <c r="Z316" s="219">
        <f t="shared" si="128"/>
        <v>35</v>
      </c>
      <c r="AA316" s="219">
        <f t="shared" si="129"/>
        <v>8</v>
      </c>
      <c r="AB316" s="223">
        <f t="shared" si="124"/>
        <v>0.5</v>
      </c>
      <c r="AC316" s="224">
        <f t="shared" si="111"/>
        <v>46645</v>
      </c>
      <c r="AD316" s="225" t="str">
        <f t="shared" si="117"/>
        <v>12-2023</v>
      </c>
      <c r="AE316" s="226">
        <f>IFERROR(VLOOKUP(AD316,IPC!$E$2:$F$1745,2,0),IPC!$H$1)</f>
        <v>196.40440950939998</v>
      </c>
      <c r="AF316" s="227" t="str">
        <f t="shared" si="112"/>
        <v>9-2020</v>
      </c>
      <c r="AG316" s="228">
        <f>IFERROR(VLOOKUP(AF316,IPC!$E$2:$F$1745,2,0),IPC!$H$1)</f>
        <v>150.84557792140001</v>
      </c>
      <c r="AH316" s="227" t="str">
        <f t="shared" si="125"/>
        <v>1-1900</v>
      </c>
      <c r="AI316" s="228">
        <f>IFERROR(VLOOKUP(AH316,IPC!$E$2:$F$1745,2,0),IPC!$H$1)</f>
        <v>196.40440950939998</v>
      </c>
      <c r="AJ316" s="227">
        <f>VLOOKUP(N316,T!$AD$1:$AE$50,2,0)</f>
        <v>0</v>
      </c>
      <c r="AK316" s="227" t="str">
        <f t="shared" si="118"/>
        <v>ok</v>
      </c>
      <c r="AL316" s="229" t="s">
        <v>2191</v>
      </c>
      <c r="AM316" s="229">
        <v>2209380</v>
      </c>
    </row>
    <row r="317" spans="1:39" ht="15.75" x14ac:dyDescent="0.25">
      <c r="A317" s="207" t="s">
        <v>2508</v>
      </c>
      <c r="B317" s="208">
        <v>90852600</v>
      </c>
      <c r="C317" s="209">
        <v>1</v>
      </c>
      <c r="D317" s="209" t="s">
        <v>1583</v>
      </c>
      <c r="E317" s="210" t="s">
        <v>1</v>
      </c>
      <c r="F317" s="210" t="s">
        <v>5</v>
      </c>
      <c r="G317" s="210" t="s">
        <v>5</v>
      </c>
      <c r="H317" s="210" t="s">
        <v>5</v>
      </c>
      <c r="I317" s="211">
        <v>44364</v>
      </c>
      <c r="J317" s="212">
        <v>8</v>
      </c>
      <c r="K317" s="219" t="str">
        <f t="shared" si="119"/>
        <v>BAJA</v>
      </c>
      <c r="L317" s="214">
        <f t="shared" si="107"/>
        <v>5.4602739726027396</v>
      </c>
      <c r="M317" s="215">
        <f t="shared" si="108"/>
        <v>114496993</v>
      </c>
      <c r="N317" s="210" t="s">
        <v>1725</v>
      </c>
      <c r="O317" s="216">
        <f t="shared" si="113"/>
        <v>0.1031</v>
      </c>
      <c r="P317" s="217" t="s">
        <v>1584</v>
      </c>
      <c r="Q317" s="218"/>
      <c r="R317" s="217"/>
      <c r="S317" s="219" t="str">
        <f t="shared" si="109"/>
        <v>Cuentas de orden</v>
      </c>
      <c r="T317" s="220">
        <f t="shared" si="114"/>
        <v>109935847</v>
      </c>
      <c r="U317" s="220">
        <f t="shared" si="115"/>
        <v>109935847</v>
      </c>
      <c r="V317" s="221">
        <f t="shared" si="116"/>
        <v>0</v>
      </c>
      <c r="W317" s="222" t="str">
        <f t="shared" si="110"/>
        <v/>
      </c>
      <c r="X317" s="219">
        <f t="shared" si="126"/>
        <v>35</v>
      </c>
      <c r="Y317" s="219">
        <f t="shared" si="127"/>
        <v>8</v>
      </c>
      <c r="Z317" s="219">
        <f t="shared" si="128"/>
        <v>8</v>
      </c>
      <c r="AA317" s="219">
        <f t="shared" si="129"/>
        <v>8</v>
      </c>
      <c r="AB317" s="223">
        <f t="shared" si="124"/>
        <v>0.14749999999999999</v>
      </c>
      <c r="AC317" s="224">
        <f t="shared" si="111"/>
        <v>47284</v>
      </c>
      <c r="AD317" s="225" t="str">
        <f t="shared" si="117"/>
        <v>12-2023</v>
      </c>
      <c r="AE317" s="226">
        <f>IFERROR(VLOOKUP(AD317,IPC!$E$2:$F$1745,2,0),IPC!$H$1)</f>
        <v>196.40440950939998</v>
      </c>
      <c r="AF317" s="227" t="str">
        <f t="shared" si="112"/>
        <v>6-2021</v>
      </c>
      <c r="AG317" s="228">
        <f>IFERROR(VLOOKUP(AF317,IPC!$E$2:$F$1745,2,0),IPC!$H$1)</f>
        <v>155.8455880548</v>
      </c>
      <c r="AH317" s="227" t="str">
        <f t="shared" si="125"/>
        <v>1-1900</v>
      </c>
      <c r="AI317" s="228">
        <f>IFERROR(VLOOKUP(AH317,IPC!$E$2:$F$1745,2,0),IPC!$H$1)</f>
        <v>196.40440950939998</v>
      </c>
      <c r="AJ317" s="227">
        <f>VLOOKUP(N317,T!$AD$1:$AE$50,2,0)</f>
        <v>0</v>
      </c>
      <c r="AK317" s="227" t="str">
        <f t="shared" si="118"/>
        <v>ok</v>
      </c>
      <c r="AL317" s="229" t="s">
        <v>2191</v>
      </c>
      <c r="AM317" s="229">
        <v>2210309</v>
      </c>
    </row>
    <row r="318" spans="1:39" ht="15.75" x14ac:dyDescent="0.25">
      <c r="A318" s="207" t="s">
        <v>2509</v>
      </c>
      <c r="B318" s="208">
        <v>6780031747</v>
      </c>
      <c r="C318" s="209">
        <v>1</v>
      </c>
      <c r="D318" s="209" t="s">
        <v>1583</v>
      </c>
      <c r="E318" s="210" t="s">
        <v>1</v>
      </c>
      <c r="F318" s="210" t="s">
        <v>1</v>
      </c>
      <c r="G318" s="210" t="s">
        <v>5</v>
      </c>
      <c r="H318" s="210" t="s">
        <v>5</v>
      </c>
      <c r="I318" s="211">
        <v>44336</v>
      </c>
      <c r="J318" s="212">
        <v>8</v>
      </c>
      <c r="K318" s="219" t="str">
        <f t="shared" si="119"/>
        <v>BAJA</v>
      </c>
      <c r="L318" s="214">
        <f t="shared" si="107"/>
        <v>5.3835616438356162</v>
      </c>
      <c r="M318" s="215">
        <f t="shared" si="108"/>
        <v>8539824993</v>
      </c>
      <c r="N318" s="210" t="s">
        <v>1727</v>
      </c>
      <c r="O318" s="216">
        <f t="shared" si="113"/>
        <v>0.1031</v>
      </c>
      <c r="P318" s="217" t="s">
        <v>1584</v>
      </c>
      <c r="Q318" s="218"/>
      <c r="R318" s="217"/>
      <c r="S318" s="219" t="str">
        <f t="shared" si="109"/>
        <v>Cuentas de orden</v>
      </c>
      <c r="T318" s="220">
        <f t="shared" si="114"/>
        <v>8204313552</v>
      </c>
      <c r="U318" s="220">
        <f t="shared" si="115"/>
        <v>8204313552</v>
      </c>
      <c r="V318" s="221">
        <f t="shared" si="116"/>
        <v>0</v>
      </c>
      <c r="W318" s="222" t="str">
        <f t="shared" si="110"/>
        <v/>
      </c>
      <c r="X318" s="219">
        <f t="shared" si="126"/>
        <v>35</v>
      </c>
      <c r="Y318" s="219">
        <f t="shared" si="127"/>
        <v>35</v>
      </c>
      <c r="Z318" s="219">
        <f t="shared" si="128"/>
        <v>8</v>
      </c>
      <c r="AA318" s="219">
        <f t="shared" si="129"/>
        <v>8</v>
      </c>
      <c r="AB318" s="223">
        <f t="shared" si="124"/>
        <v>0.215</v>
      </c>
      <c r="AC318" s="224">
        <f t="shared" si="111"/>
        <v>47256</v>
      </c>
      <c r="AD318" s="225" t="str">
        <f t="shared" si="117"/>
        <v>12-2023</v>
      </c>
      <c r="AE318" s="226">
        <f>IFERROR(VLOOKUP(AD318,IPC!$E$2:$F$1745,2,0),IPC!$H$1)</f>
        <v>196.40440950939998</v>
      </c>
      <c r="AF318" s="227" t="str">
        <f t="shared" si="112"/>
        <v>5-2021</v>
      </c>
      <c r="AG318" s="228">
        <f>IFERROR(VLOOKUP(AF318,IPC!$E$2:$F$1745,2,0),IPC!$H$1)</f>
        <v>155.93154811439999</v>
      </c>
      <c r="AH318" s="227" t="str">
        <f t="shared" si="125"/>
        <v>1-1900</v>
      </c>
      <c r="AI318" s="228">
        <f>IFERROR(VLOOKUP(AH318,IPC!$E$2:$F$1745,2,0),IPC!$H$1)</f>
        <v>196.40440950939998</v>
      </c>
      <c r="AJ318" s="227">
        <f>VLOOKUP(N318,T!$AD$1:$AE$50,2,0)</f>
        <v>0</v>
      </c>
      <c r="AK318" s="227" t="str">
        <f t="shared" si="118"/>
        <v>ok</v>
      </c>
      <c r="AL318" s="229" t="s">
        <v>2191</v>
      </c>
      <c r="AM318" s="229">
        <v>2212723</v>
      </c>
    </row>
    <row r="319" spans="1:39" ht="15.75" hidden="1" x14ac:dyDescent="0.25">
      <c r="A319" s="207" t="s">
        <v>2510</v>
      </c>
      <c r="B319" s="208">
        <v>0</v>
      </c>
      <c r="C319" s="209">
        <v>1</v>
      </c>
      <c r="D319" s="209" t="s">
        <v>1584</v>
      </c>
      <c r="E319" s="235"/>
      <c r="F319" s="235"/>
      <c r="G319" s="235"/>
      <c r="H319" s="235"/>
      <c r="I319" s="211">
        <v>44368</v>
      </c>
      <c r="J319" s="212">
        <v>8</v>
      </c>
      <c r="K319" s="219" t="str">
        <f t="shared" si="119"/>
        <v/>
      </c>
      <c r="L319" s="214">
        <f t="shared" si="107"/>
        <v>5.4712328767123291</v>
      </c>
      <c r="M319" s="215">
        <f t="shared" si="108"/>
        <v>0</v>
      </c>
      <c r="N319" s="210" t="s">
        <v>1555</v>
      </c>
      <c r="O319" s="216">
        <f t="shared" si="113"/>
        <v>0.1031</v>
      </c>
      <c r="P319" s="217" t="s">
        <v>1584</v>
      </c>
      <c r="Q319" s="218"/>
      <c r="R319" s="217"/>
      <c r="S319" s="219" t="str">
        <f t="shared" si="109"/>
        <v/>
      </c>
      <c r="T319" s="220">
        <f t="shared" si="114"/>
        <v>0</v>
      </c>
      <c r="U319" s="220">
        <f t="shared" si="115"/>
        <v>0</v>
      </c>
      <c r="V319" s="221">
        <f t="shared" si="116"/>
        <v>0</v>
      </c>
      <c r="W319" s="222" t="str">
        <f t="shared" si="110"/>
        <v>El proceso no genera erogación</v>
      </c>
      <c r="X319" s="219" t="e">
        <f t="shared" si="126"/>
        <v>#N/A</v>
      </c>
      <c r="Y319" s="219" t="e">
        <f t="shared" si="127"/>
        <v>#N/A</v>
      </c>
      <c r="Z319" s="219" t="e">
        <f t="shared" si="128"/>
        <v>#N/A</v>
      </c>
      <c r="AA319" s="219" t="e">
        <f t="shared" si="129"/>
        <v>#N/A</v>
      </c>
      <c r="AB319" s="223" t="e">
        <f t="shared" si="124"/>
        <v>#N/A</v>
      </c>
      <c r="AC319" s="224">
        <f t="shared" si="111"/>
        <v>47288</v>
      </c>
      <c r="AD319" s="225" t="str">
        <f t="shared" si="117"/>
        <v>12-2023</v>
      </c>
      <c r="AE319" s="226">
        <f>IFERROR(VLOOKUP(AD319,IPC!$E$2:$F$1745,2,0),IPC!$H$1)</f>
        <v>196.40440950939998</v>
      </c>
      <c r="AF319" s="227" t="str">
        <f t="shared" si="112"/>
        <v>6-2021</v>
      </c>
      <c r="AG319" s="228">
        <f>IFERROR(VLOOKUP(AF319,IPC!$E$2:$F$1745,2,0),IPC!$H$1)</f>
        <v>155.8455880548</v>
      </c>
      <c r="AH319" s="227" t="str">
        <f t="shared" si="125"/>
        <v>1-1900</v>
      </c>
      <c r="AI319" s="228">
        <f>IFERROR(VLOOKUP(AH319,IPC!$E$2:$F$1745,2,0),IPC!$H$1)</f>
        <v>196.40440950939998</v>
      </c>
      <c r="AJ319" s="227">
        <f>VLOOKUP(N319,T!$AD$1:$AE$50,2,0)</f>
        <v>1</v>
      </c>
      <c r="AK319" s="227">
        <f t="shared" si="118"/>
        <v>0</v>
      </c>
      <c r="AL319" s="229" t="s">
        <v>2191</v>
      </c>
      <c r="AM319" s="229">
        <v>2212823</v>
      </c>
    </row>
    <row r="320" spans="1:39" ht="15.75" x14ac:dyDescent="0.25">
      <c r="A320" s="207" t="s">
        <v>2511</v>
      </c>
      <c r="B320" s="208">
        <v>21806104</v>
      </c>
      <c r="C320" s="209">
        <v>1</v>
      </c>
      <c r="D320" s="209" t="s">
        <v>1583</v>
      </c>
      <c r="E320" s="210" t="s">
        <v>2</v>
      </c>
      <c r="F320" s="210" t="s">
        <v>5</v>
      </c>
      <c r="G320" s="210" t="s">
        <v>5</v>
      </c>
      <c r="H320" s="210" t="s">
        <v>5</v>
      </c>
      <c r="I320" s="211">
        <v>44294</v>
      </c>
      <c r="J320" s="212">
        <v>11</v>
      </c>
      <c r="K320" s="219" t="str">
        <f t="shared" si="119"/>
        <v>BAJA</v>
      </c>
      <c r="L320" s="214">
        <f t="shared" si="107"/>
        <v>8.2684931506849306</v>
      </c>
      <c r="M320" s="215">
        <f t="shared" si="108"/>
        <v>27741266</v>
      </c>
      <c r="N320" s="210" t="s">
        <v>1725</v>
      </c>
      <c r="O320" s="216">
        <f t="shared" si="113"/>
        <v>0.1074</v>
      </c>
      <c r="P320" s="217" t="s">
        <v>1584</v>
      </c>
      <c r="Q320" s="218"/>
      <c r="R320" s="217"/>
      <c r="S320" s="219" t="str">
        <f t="shared" si="109"/>
        <v>Cuentas de orden</v>
      </c>
      <c r="T320" s="220">
        <f t="shared" si="114"/>
        <v>25259279</v>
      </c>
      <c r="U320" s="220">
        <f t="shared" si="115"/>
        <v>25259279</v>
      </c>
      <c r="V320" s="221">
        <f t="shared" si="116"/>
        <v>0</v>
      </c>
      <c r="W320" s="222" t="str">
        <f t="shared" si="110"/>
        <v/>
      </c>
      <c r="X320" s="219">
        <f t="shared" si="126"/>
        <v>65</v>
      </c>
      <c r="Y320" s="219">
        <f t="shared" si="127"/>
        <v>8</v>
      </c>
      <c r="Z320" s="219">
        <f t="shared" si="128"/>
        <v>8</v>
      </c>
      <c r="AA320" s="219">
        <f t="shared" si="129"/>
        <v>8</v>
      </c>
      <c r="AB320" s="223">
        <f t="shared" si="124"/>
        <v>0.2225</v>
      </c>
      <c r="AC320" s="224">
        <f t="shared" si="111"/>
        <v>48309</v>
      </c>
      <c r="AD320" s="225" t="str">
        <f t="shared" si="117"/>
        <v>12-2023</v>
      </c>
      <c r="AE320" s="226">
        <f>IFERROR(VLOOKUP(AD320,IPC!$E$2:$F$1745,2,0),IPC!$H$1)</f>
        <v>196.40440950939998</v>
      </c>
      <c r="AF320" s="227" t="str">
        <f t="shared" si="112"/>
        <v>4-2021</v>
      </c>
      <c r="AG320" s="228">
        <f>IFERROR(VLOOKUP(AF320,IPC!$E$2:$F$1745,2,0),IPC!$H$1)</f>
        <v>154.3842670416</v>
      </c>
      <c r="AH320" s="227" t="str">
        <f t="shared" si="125"/>
        <v>1-1900</v>
      </c>
      <c r="AI320" s="228">
        <f>IFERROR(VLOOKUP(AH320,IPC!$E$2:$F$1745,2,0),IPC!$H$1)</f>
        <v>196.40440950939998</v>
      </c>
      <c r="AJ320" s="227">
        <f>VLOOKUP(N320,T!$AD$1:$AE$50,2,0)</f>
        <v>0</v>
      </c>
      <c r="AK320" s="227" t="str">
        <f t="shared" si="118"/>
        <v>ok</v>
      </c>
      <c r="AL320" s="229" t="s">
        <v>2191</v>
      </c>
      <c r="AM320" s="229">
        <v>2215350</v>
      </c>
    </row>
    <row r="321" spans="1:39" ht="15.75" x14ac:dyDescent="0.25">
      <c r="A321" s="207" t="s">
        <v>2512</v>
      </c>
      <c r="B321" s="208">
        <v>547294077</v>
      </c>
      <c r="C321" s="209">
        <v>1</v>
      </c>
      <c r="D321" s="209" t="s">
        <v>1583</v>
      </c>
      <c r="E321" s="210" t="s">
        <v>2</v>
      </c>
      <c r="F321" s="210" t="s">
        <v>1</v>
      </c>
      <c r="G321" s="210" t="s">
        <v>2</v>
      </c>
      <c r="H321" s="210" t="s">
        <v>5</v>
      </c>
      <c r="I321" s="211">
        <v>44406</v>
      </c>
      <c r="J321" s="212">
        <v>10</v>
      </c>
      <c r="K321" s="219" t="str">
        <f t="shared" si="119"/>
        <v>MEDIA</v>
      </c>
      <c r="L321" s="214">
        <f t="shared" si="107"/>
        <v>7.5753424657534243</v>
      </c>
      <c r="M321" s="215">
        <f t="shared" si="108"/>
        <v>687452309</v>
      </c>
      <c r="N321" s="210" t="s">
        <v>1727</v>
      </c>
      <c r="O321" s="216">
        <f t="shared" si="113"/>
        <v>0.1074</v>
      </c>
      <c r="P321" s="217" t="s">
        <v>1584</v>
      </c>
      <c r="Q321" s="218"/>
      <c r="R321" s="217"/>
      <c r="S321" s="219" t="str">
        <f t="shared" si="109"/>
        <v>Cuentas de orden</v>
      </c>
      <c r="T321" s="220">
        <f t="shared" si="114"/>
        <v>630884108</v>
      </c>
      <c r="U321" s="220">
        <f t="shared" si="115"/>
        <v>630884108</v>
      </c>
      <c r="V321" s="221">
        <f t="shared" si="116"/>
        <v>0</v>
      </c>
      <c r="W321" s="222" t="str">
        <f t="shared" si="110"/>
        <v/>
      </c>
      <c r="X321" s="219">
        <f t="shared" si="126"/>
        <v>65</v>
      </c>
      <c r="Y321" s="219">
        <f t="shared" si="127"/>
        <v>35</v>
      </c>
      <c r="Z321" s="219">
        <f t="shared" si="128"/>
        <v>65</v>
      </c>
      <c r="AA321" s="219">
        <f t="shared" si="129"/>
        <v>8</v>
      </c>
      <c r="AB321" s="223">
        <f t="shared" si="124"/>
        <v>0.4325</v>
      </c>
      <c r="AC321" s="224">
        <f t="shared" si="111"/>
        <v>48056</v>
      </c>
      <c r="AD321" s="225" t="str">
        <f t="shared" si="117"/>
        <v>12-2023</v>
      </c>
      <c r="AE321" s="226">
        <f>IFERROR(VLOOKUP(AD321,IPC!$E$2:$F$1745,2,0),IPC!$H$1)</f>
        <v>196.40440950939998</v>
      </c>
      <c r="AF321" s="227" t="str">
        <f t="shared" si="112"/>
        <v>7-2021</v>
      </c>
      <c r="AG321" s="228">
        <f>IFERROR(VLOOKUP(AF321,IPC!$E$2:$F$1745,2,0),IPC!$H$1)</f>
        <v>156.36134841239999</v>
      </c>
      <c r="AH321" s="227" t="str">
        <f t="shared" si="125"/>
        <v>1-1900</v>
      </c>
      <c r="AI321" s="228">
        <f>IFERROR(VLOOKUP(AH321,IPC!$E$2:$F$1745,2,0),IPC!$H$1)</f>
        <v>196.40440950939998</v>
      </c>
      <c r="AJ321" s="227">
        <f>VLOOKUP(N321,T!$AD$1:$AE$50,2,0)</f>
        <v>0</v>
      </c>
      <c r="AK321" s="227" t="str">
        <f t="shared" si="118"/>
        <v>ok</v>
      </c>
      <c r="AL321" s="229" t="s">
        <v>2191</v>
      </c>
      <c r="AM321" s="229">
        <v>2220027</v>
      </c>
    </row>
    <row r="322" spans="1:39" ht="15.75" x14ac:dyDescent="0.25">
      <c r="A322" s="207" t="s">
        <v>2513</v>
      </c>
      <c r="B322" s="208">
        <v>11704040</v>
      </c>
      <c r="C322" s="209">
        <v>1</v>
      </c>
      <c r="D322" s="209" t="s">
        <v>1584</v>
      </c>
      <c r="E322" s="210" t="s">
        <v>5</v>
      </c>
      <c r="F322" s="210" t="s">
        <v>5</v>
      </c>
      <c r="G322" s="210" t="s">
        <v>1</v>
      </c>
      <c r="H322" s="210" t="s">
        <v>1</v>
      </c>
      <c r="I322" s="211">
        <v>44280</v>
      </c>
      <c r="J322" s="212">
        <v>8</v>
      </c>
      <c r="K322" s="219" t="str">
        <f t="shared" si="119"/>
        <v>BAJA</v>
      </c>
      <c r="L322" s="214">
        <f t="shared" si="107"/>
        <v>5.2301369863013702</v>
      </c>
      <c r="M322" s="215">
        <f t="shared" si="108"/>
        <v>14978593</v>
      </c>
      <c r="N322" s="210" t="s">
        <v>1725</v>
      </c>
      <c r="O322" s="216">
        <f t="shared" si="113"/>
        <v>0.1031</v>
      </c>
      <c r="P322" s="217" t="s">
        <v>1584</v>
      </c>
      <c r="Q322" s="218"/>
      <c r="R322" s="217"/>
      <c r="S322" s="219" t="str">
        <f t="shared" si="109"/>
        <v>Cuentas de orden</v>
      </c>
      <c r="T322" s="220">
        <f t="shared" si="114"/>
        <v>14406563</v>
      </c>
      <c r="U322" s="220">
        <f t="shared" si="115"/>
        <v>0</v>
      </c>
      <c r="V322" s="221">
        <f t="shared" si="116"/>
        <v>0</v>
      </c>
      <c r="W322" s="222" t="str">
        <f t="shared" si="110"/>
        <v>El proceso no genera erogación</v>
      </c>
      <c r="X322" s="219">
        <f t="shared" si="126"/>
        <v>8</v>
      </c>
      <c r="Y322" s="219">
        <f t="shared" si="127"/>
        <v>8</v>
      </c>
      <c r="Z322" s="219">
        <f t="shared" si="128"/>
        <v>35</v>
      </c>
      <c r="AA322" s="219">
        <f t="shared" si="129"/>
        <v>35</v>
      </c>
      <c r="AB322" s="223">
        <f t="shared" si="124"/>
        <v>0.215</v>
      </c>
      <c r="AC322" s="224">
        <f t="shared" si="111"/>
        <v>47200</v>
      </c>
      <c r="AD322" s="225" t="str">
        <f t="shared" si="117"/>
        <v>12-2023</v>
      </c>
      <c r="AE322" s="226">
        <f>IFERROR(VLOOKUP(AD322,IPC!$E$2:$F$1745,2,0),IPC!$H$1)</f>
        <v>196.40440950939998</v>
      </c>
      <c r="AF322" s="227" t="str">
        <f t="shared" si="112"/>
        <v>3-2021</v>
      </c>
      <c r="AG322" s="228">
        <f>IFERROR(VLOOKUP(AF322,IPC!$E$2:$F$1745,2,0),IPC!$H$1)</f>
        <v>153.46735973919999</v>
      </c>
      <c r="AH322" s="227" t="str">
        <f t="shared" si="125"/>
        <v>1-1900</v>
      </c>
      <c r="AI322" s="228">
        <f>IFERROR(VLOOKUP(AH322,IPC!$E$2:$F$1745,2,0),IPC!$H$1)</f>
        <v>196.40440950939998</v>
      </c>
      <c r="AJ322" s="227">
        <f>VLOOKUP(N322,T!$AD$1:$AE$50,2,0)</f>
        <v>0</v>
      </c>
      <c r="AK322" s="227" t="str">
        <f t="shared" si="118"/>
        <v>ok</v>
      </c>
      <c r="AL322" s="229" t="s">
        <v>2191</v>
      </c>
      <c r="AM322" s="229">
        <v>2222635</v>
      </c>
    </row>
    <row r="323" spans="1:39" ht="15.75" x14ac:dyDescent="0.25">
      <c r="A323" s="207" t="s">
        <v>2514</v>
      </c>
      <c r="B323" s="208">
        <v>1476113971</v>
      </c>
      <c r="C323" s="209">
        <v>1</v>
      </c>
      <c r="D323" s="209" t="s">
        <v>1583</v>
      </c>
      <c r="E323" s="210" t="s">
        <v>1</v>
      </c>
      <c r="F323" s="210" t="s">
        <v>1</v>
      </c>
      <c r="G323" s="210" t="s">
        <v>1</v>
      </c>
      <c r="H323" s="210" t="s">
        <v>1</v>
      </c>
      <c r="I323" s="211">
        <v>44417</v>
      </c>
      <c r="J323" s="212">
        <v>8</v>
      </c>
      <c r="K323" s="219" t="str">
        <f t="shared" si="119"/>
        <v>MEDIA</v>
      </c>
      <c r="L323" s="214">
        <f t="shared" si="107"/>
        <v>5.6054794520547944</v>
      </c>
      <c r="M323" s="215">
        <f t="shared" si="108"/>
        <v>1846017737</v>
      </c>
      <c r="N323" s="210" t="s">
        <v>1725</v>
      </c>
      <c r="O323" s="216">
        <f t="shared" si="113"/>
        <v>0.1031</v>
      </c>
      <c r="P323" s="217" t="s">
        <v>1584</v>
      </c>
      <c r="Q323" s="218"/>
      <c r="R323" s="217"/>
      <c r="S323" s="219" t="str">
        <f t="shared" si="109"/>
        <v>Cuentas de orden</v>
      </c>
      <c r="T323" s="220">
        <f t="shared" si="114"/>
        <v>1770563959</v>
      </c>
      <c r="U323" s="220">
        <f t="shared" si="115"/>
        <v>1770563959</v>
      </c>
      <c r="V323" s="221">
        <f t="shared" si="116"/>
        <v>0</v>
      </c>
      <c r="W323" s="222" t="str">
        <f t="shared" si="110"/>
        <v/>
      </c>
      <c r="X323" s="219">
        <f t="shared" si="126"/>
        <v>35</v>
      </c>
      <c r="Y323" s="219">
        <f t="shared" si="127"/>
        <v>35</v>
      </c>
      <c r="Z323" s="219">
        <f t="shared" si="128"/>
        <v>35</v>
      </c>
      <c r="AA323" s="219">
        <f t="shared" si="129"/>
        <v>35</v>
      </c>
      <c r="AB323" s="223">
        <f t="shared" si="124"/>
        <v>0.35</v>
      </c>
      <c r="AC323" s="224">
        <f t="shared" si="111"/>
        <v>47337</v>
      </c>
      <c r="AD323" s="225" t="str">
        <f t="shared" si="117"/>
        <v>12-2023</v>
      </c>
      <c r="AE323" s="226">
        <f>IFERROR(VLOOKUP(AD323,IPC!$E$2:$F$1745,2,0),IPC!$H$1)</f>
        <v>196.40440950939998</v>
      </c>
      <c r="AF323" s="227" t="str">
        <f t="shared" si="112"/>
        <v>8-2021</v>
      </c>
      <c r="AG323" s="228">
        <f>IFERROR(VLOOKUP(AF323,IPC!$E$2:$F$1745,2,0),IPC!$H$1)</f>
        <v>157.0490288892</v>
      </c>
      <c r="AH323" s="227" t="str">
        <f t="shared" si="125"/>
        <v>1-1900</v>
      </c>
      <c r="AI323" s="228">
        <f>IFERROR(VLOOKUP(AH323,IPC!$E$2:$F$1745,2,0),IPC!$H$1)</f>
        <v>196.40440950939998</v>
      </c>
      <c r="AJ323" s="227">
        <f>VLOOKUP(N323,T!$AD$1:$AE$50,2,0)</f>
        <v>0</v>
      </c>
      <c r="AK323" s="227" t="str">
        <f t="shared" si="118"/>
        <v>ok</v>
      </c>
      <c r="AL323" s="229" t="s">
        <v>2191</v>
      </c>
      <c r="AM323" s="229">
        <v>2224213</v>
      </c>
    </row>
    <row r="324" spans="1:39" ht="15.75" x14ac:dyDescent="0.25">
      <c r="A324" s="207" t="s">
        <v>2515</v>
      </c>
      <c r="B324" s="208">
        <v>300282161</v>
      </c>
      <c r="C324" s="209">
        <v>1</v>
      </c>
      <c r="D324" s="209" t="s">
        <v>1583</v>
      </c>
      <c r="E324" s="210" t="s">
        <v>5</v>
      </c>
      <c r="F324" s="210" t="s">
        <v>5</v>
      </c>
      <c r="G324" s="210" t="s">
        <v>5</v>
      </c>
      <c r="H324" s="210" t="s">
        <v>0</v>
      </c>
      <c r="I324" s="211">
        <v>44425</v>
      </c>
      <c r="J324" s="212">
        <v>8</v>
      </c>
      <c r="K324" s="219" t="str">
        <f t="shared" si="119"/>
        <v>MEDIA</v>
      </c>
      <c r="L324" s="214">
        <f t="shared" si="107"/>
        <v>5.6273972602739724</v>
      </c>
      <c r="M324" s="215">
        <f t="shared" si="108"/>
        <v>375530756</v>
      </c>
      <c r="N324" s="210" t="s">
        <v>1725</v>
      </c>
      <c r="O324" s="216">
        <f t="shared" si="113"/>
        <v>0.1031</v>
      </c>
      <c r="P324" s="217" t="s">
        <v>1584</v>
      </c>
      <c r="Q324" s="218"/>
      <c r="R324" s="217"/>
      <c r="S324" s="219" t="str">
        <f t="shared" si="109"/>
        <v>Cuentas de orden</v>
      </c>
      <c r="T324" s="220">
        <f t="shared" si="114"/>
        <v>360122615</v>
      </c>
      <c r="U324" s="220">
        <f t="shared" si="115"/>
        <v>360122615</v>
      </c>
      <c r="V324" s="221">
        <f t="shared" si="116"/>
        <v>0</v>
      </c>
      <c r="W324" s="222" t="str">
        <f t="shared" si="110"/>
        <v/>
      </c>
      <c r="X324" s="219">
        <f t="shared" si="126"/>
        <v>8</v>
      </c>
      <c r="Y324" s="219">
        <f t="shared" si="127"/>
        <v>8</v>
      </c>
      <c r="Z324" s="219">
        <f t="shared" si="128"/>
        <v>8</v>
      </c>
      <c r="AA324" s="219">
        <f t="shared" si="129"/>
        <v>92</v>
      </c>
      <c r="AB324" s="223">
        <f t="shared" si="124"/>
        <v>0.28999999999999998</v>
      </c>
      <c r="AC324" s="224">
        <f t="shared" si="111"/>
        <v>47345</v>
      </c>
      <c r="AD324" s="225" t="str">
        <f t="shared" si="117"/>
        <v>12-2023</v>
      </c>
      <c r="AE324" s="226">
        <f>IFERROR(VLOOKUP(AD324,IPC!$E$2:$F$1745,2,0),IPC!$H$1)</f>
        <v>196.40440950939998</v>
      </c>
      <c r="AF324" s="227" t="str">
        <f t="shared" si="112"/>
        <v>8-2021</v>
      </c>
      <c r="AG324" s="228">
        <f>IFERROR(VLOOKUP(AF324,IPC!$E$2:$F$1745,2,0),IPC!$H$1)</f>
        <v>157.0490288892</v>
      </c>
      <c r="AH324" s="227" t="str">
        <f t="shared" si="125"/>
        <v>1-1900</v>
      </c>
      <c r="AI324" s="228">
        <f>IFERROR(VLOOKUP(AH324,IPC!$E$2:$F$1745,2,0),IPC!$H$1)</f>
        <v>196.40440950939998</v>
      </c>
      <c r="AJ324" s="227">
        <f>VLOOKUP(N324,T!$AD$1:$AE$50,2,0)</f>
        <v>0</v>
      </c>
      <c r="AK324" s="227" t="str">
        <f t="shared" si="118"/>
        <v>ok</v>
      </c>
      <c r="AL324" s="229" t="s">
        <v>2191</v>
      </c>
      <c r="AM324" s="229">
        <v>2226465</v>
      </c>
    </row>
    <row r="325" spans="1:39" ht="15.75" x14ac:dyDescent="0.25">
      <c r="A325" s="207" t="s">
        <v>2516</v>
      </c>
      <c r="B325" s="208">
        <v>545115600</v>
      </c>
      <c r="C325" s="209">
        <v>1</v>
      </c>
      <c r="D325" s="209" t="s">
        <v>1583</v>
      </c>
      <c r="E325" s="210" t="s">
        <v>5</v>
      </c>
      <c r="F325" s="210" t="s">
        <v>5</v>
      </c>
      <c r="G325" s="210" t="s">
        <v>5</v>
      </c>
      <c r="H325" s="210" t="s">
        <v>5</v>
      </c>
      <c r="I325" s="211">
        <v>44392</v>
      </c>
      <c r="J325" s="212">
        <v>7</v>
      </c>
      <c r="K325" s="219" t="str">
        <f t="shared" si="119"/>
        <v>REMOTA</v>
      </c>
      <c r="L325" s="214">
        <f t="shared" si="107"/>
        <v>4.536986301369863</v>
      </c>
      <c r="M325" s="215">
        <f t="shared" si="108"/>
        <v>684715939</v>
      </c>
      <c r="N325" s="210" t="s">
        <v>1727</v>
      </c>
      <c r="O325" s="216">
        <f t="shared" si="113"/>
        <v>0.1031</v>
      </c>
      <c r="P325" s="217" t="s">
        <v>1584</v>
      </c>
      <c r="Q325" s="218"/>
      <c r="R325" s="217"/>
      <c r="S325" s="219" t="str">
        <f t="shared" si="109"/>
        <v>No se registra</v>
      </c>
      <c r="T325" s="220">
        <f t="shared" si="114"/>
        <v>661974037</v>
      </c>
      <c r="U325" s="220">
        <f t="shared" si="115"/>
        <v>661974037</v>
      </c>
      <c r="V325" s="221">
        <f t="shared" si="116"/>
        <v>0</v>
      </c>
      <c r="W325" s="222" t="str">
        <f t="shared" si="110"/>
        <v/>
      </c>
      <c r="X325" s="219">
        <f t="shared" si="126"/>
        <v>8</v>
      </c>
      <c r="Y325" s="219">
        <f t="shared" si="127"/>
        <v>8</v>
      </c>
      <c r="Z325" s="219">
        <f t="shared" si="128"/>
        <v>8</v>
      </c>
      <c r="AA325" s="219">
        <f t="shared" si="129"/>
        <v>8</v>
      </c>
      <c r="AB325" s="223">
        <f t="shared" si="124"/>
        <v>0.08</v>
      </c>
      <c r="AC325" s="224">
        <f t="shared" si="111"/>
        <v>46947</v>
      </c>
      <c r="AD325" s="225" t="str">
        <f t="shared" si="117"/>
        <v>12-2023</v>
      </c>
      <c r="AE325" s="226">
        <f>IFERROR(VLOOKUP(AD325,IPC!$E$2:$F$1745,2,0),IPC!$H$1)</f>
        <v>196.40440950939998</v>
      </c>
      <c r="AF325" s="227" t="str">
        <f t="shared" si="112"/>
        <v>7-2021</v>
      </c>
      <c r="AG325" s="228">
        <f>IFERROR(VLOOKUP(AF325,IPC!$E$2:$F$1745,2,0),IPC!$H$1)</f>
        <v>156.36134841239999</v>
      </c>
      <c r="AH325" s="227" t="str">
        <f t="shared" si="125"/>
        <v>1-1900</v>
      </c>
      <c r="AI325" s="228">
        <f>IFERROR(VLOOKUP(AH325,IPC!$E$2:$F$1745,2,0),IPC!$H$1)</f>
        <v>196.40440950939998</v>
      </c>
      <c r="AJ325" s="227">
        <f>VLOOKUP(N325,T!$AD$1:$AE$50,2,0)</f>
        <v>0</v>
      </c>
      <c r="AK325" s="227" t="str">
        <f t="shared" si="118"/>
        <v>ok</v>
      </c>
      <c r="AL325" s="229" t="s">
        <v>2191</v>
      </c>
      <c r="AM325" s="229">
        <v>2227690</v>
      </c>
    </row>
    <row r="326" spans="1:39" ht="15.75" x14ac:dyDescent="0.25">
      <c r="A326" s="207" t="s">
        <v>2517</v>
      </c>
      <c r="B326" s="208">
        <v>331795568</v>
      </c>
      <c r="C326" s="209">
        <v>1</v>
      </c>
      <c r="D326" s="209" t="s">
        <v>1583</v>
      </c>
      <c r="E326" s="210" t="s">
        <v>2</v>
      </c>
      <c r="F326" s="210" t="s">
        <v>5</v>
      </c>
      <c r="G326" s="210" t="s">
        <v>1</v>
      </c>
      <c r="H326" s="210" t="s">
        <v>5</v>
      </c>
      <c r="I326" s="211">
        <v>44378</v>
      </c>
      <c r="J326" s="212">
        <v>9</v>
      </c>
      <c r="K326" s="219" t="str">
        <f t="shared" si="119"/>
        <v>MEDIA</v>
      </c>
      <c r="L326" s="214">
        <f t="shared" si="107"/>
        <v>6.4986301369863018</v>
      </c>
      <c r="M326" s="215">
        <f t="shared" si="108"/>
        <v>416766121</v>
      </c>
      <c r="N326" s="210" t="s">
        <v>1727</v>
      </c>
      <c r="O326" s="216">
        <f t="shared" si="113"/>
        <v>0.1031</v>
      </c>
      <c r="P326" s="217" t="s">
        <v>1584</v>
      </c>
      <c r="Q326" s="218"/>
      <c r="R326" s="217"/>
      <c r="S326" s="219" t="str">
        <f t="shared" si="109"/>
        <v>Cuentas de orden</v>
      </c>
      <c r="T326" s="220">
        <f t="shared" si="114"/>
        <v>397082114</v>
      </c>
      <c r="U326" s="220">
        <f t="shared" si="115"/>
        <v>397082114</v>
      </c>
      <c r="V326" s="221">
        <f t="shared" si="116"/>
        <v>0</v>
      </c>
      <c r="W326" s="222" t="str">
        <f t="shared" si="110"/>
        <v/>
      </c>
      <c r="X326" s="219">
        <f t="shared" si="126"/>
        <v>65</v>
      </c>
      <c r="Y326" s="219">
        <f t="shared" si="127"/>
        <v>8</v>
      </c>
      <c r="Z326" s="219">
        <f t="shared" si="128"/>
        <v>35</v>
      </c>
      <c r="AA326" s="219">
        <f t="shared" si="129"/>
        <v>8</v>
      </c>
      <c r="AB326" s="223">
        <f t="shared" si="124"/>
        <v>0.28999999999999998</v>
      </c>
      <c r="AC326" s="224">
        <f t="shared" si="111"/>
        <v>47663</v>
      </c>
      <c r="AD326" s="225" t="str">
        <f t="shared" si="117"/>
        <v>12-2023</v>
      </c>
      <c r="AE326" s="226">
        <f>IFERROR(VLOOKUP(AD326,IPC!$E$2:$F$1745,2,0),IPC!$H$1)</f>
        <v>196.40440950939998</v>
      </c>
      <c r="AF326" s="227" t="str">
        <f t="shared" si="112"/>
        <v>7-2021</v>
      </c>
      <c r="AG326" s="228">
        <f>IFERROR(VLOOKUP(AF326,IPC!$E$2:$F$1745,2,0),IPC!$H$1)</f>
        <v>156.36134841239999</v>
      </c>
      <c r="AH326" s="227" t="str">
        <f t="shared" si="125"/>
        <v>1-1900</v>
      </c>
      <c r="AI326" s="228">
        <f>IFERROR(VLOOKUP(AH326,IPC!$E$2:$F$1745,2,0),IPC!$H$1)</f>
        <v>196.40440950939998</v>
      </c>
      <c r="AJ326" s="227">
        <f>VLOOKUP(N326,T!$AD$1:$AE$50,2,0)</f>
        <v>0</v>
      </c>
      <c r="AK326" s="227" t="str">
        <f t="shared" si="118"/>
        <v>ok</v>
      </c>
      <c r="AL326" s="229" t="s">
        <v>2191</v>
      </c>
      <c r="AM326" s="229">
        <v>2228765</v>
      </c>
    </row>
    <row r="327" spans="1:39" ht="15.75" x14ac:dyDescent="0.25">
      <c r="A327" s="207" t="s">
        <v>2518</v>
      </c>
      <c r="B327" s="208">
        <v>181705200</v>
      </c>
      <c r="C327" s="209">
        <v>1</v>
      </c>
      <c r="D327" s="209" t="s">
        <v>1584</v>
      </c>
      <c r="E327" s="210" t="s">
        <v>1</v>
      </c>
      <c r="F327" s="210" t="s">
        <v>1</v>
      </c>
      <c r="G327" s="210" t="s">
        <v>1</v>
      </c>
      <c r="H327" s="210" t="s">
        <v>1</v>
      </c>
      <c r="I327" s="211">
        <v>44439</v>
      </c>
      <c r="J327" s="212">
        <v>8</v>
      </c>
      <c r="K327" s="219" t="str">
        <f t="shared" si="119"/>
        <v>MEDIA</v>
      </c>
      <c r="L327" s="214">
        <f t="shared" si="107"/>
        <v>5.6657534246575345</v>
      </c>
      <c r="M327" s="215">
        <f t="shared" si="108"/>
        <v>227239243</v>
      </c>
      <c r="N327" s="210" t="s">
        <v>1725</v>
      </c>
      <c r="O327" s="216">
        <f t="shared" si="113"/>
        <v>0.1031</v>
      </c>
      <c r="P327" s="217" t="s">
        <v>1584</v>
      </c>
      <c r="Q327" s="218"/>
      <c r="R327" s="217"/>
      <c r="S327" s="219" t="str">
        <f t="shared" si="109"/>
        <v>Cuentas de orden</v>
      </c>
      <c r="T327" s="220">
        <f t="shared" si="114"/>
        <v>217853328</v>
      </c>
      <c r="U327" s="220">
        <f t="shared" si="115"/>
        <v>0</v>
      </c>
      <c r="V327" s="221">
        <f t="shared" si="116"/>
        <v>0</v>
      </c>
      <c r="W327" s="222" t="str">
        <f t="shared" si="110"/>
        <v>El proceso no genera erogación</v>
      </c>
      <c r="X327" s="219">
        <f t="shared" si="126"/>
        <v>35</v>
      </c>
      <c r="Y327" s="219">
        <f t="shared" si="127"/>
        <v>35</v>
      </c>
      <c r="Z327" s="219">
        <f t="shared" si="128"/>
        <v>35</v>
      </c>
      <c r="AA327" s="219">
        <f t="shared" si="129"/>
        <v>35</v>
      </c>
      <c r="AB327" s="223">
        <f t="shared" si="124"/>
        <v>0.35</v>
      </c>
      <c r="AC327" s="224">
        <f t="shared" si="111"/>
        <v>47359</v>
      </c>
      <c r="AD327" s="225" t="str">
        <f t="shared" si="117"/>
        <v>12-2023</v>
      </c>
      <c r="AE327" s="226">
        <f>IFERROR(VLOOKUP(AD327,IPC!$E$2:$F$1745,2,0),IPC!$H$1)</f>
        <v>196.40440950939998</v>
      </c>
      <c r="AF327" s="227" t="str">
        <f t="shared" si="112"/>
        <v>8-2021</v>
      </c>
      <c r="AG327" s="228">
        <f>IFERROR(VLOOKUP(AF327,IPC!$E$2:$F$1745,2,0),IPC!$H$1)</f>
        <v>157.0490288892</v>
      </c>
      <c r="AH327" s="227" t="str">
        <f t="shared" si="125"/>
        <v>1-1900</v>
      </c>
      <c r="AI327" s="228">
        <f>IFERROR(VLOOKUP(AH327,IPC!$E$2:$F$1745,2,0),IPC!$H$1)</f>
        <v>196.40440950939998</v>
      </c>
      <c r="AJ327" s="227">
        <f>VLOOKUP(N327,T!$AD$1:$AE$50,2,0)</f>
        <v>0</v>
      </c>
      <c r="AK327" s="227" t="str">
        <f t="shared" si="118"/>
        <v>ok</v>
      </c>
      <c r="AL327" s="229" t="s">
        <v>2191</v>
      </c>
      <c r="AM327" s="229">
        <v>2229742</v>
      </c>
    </row>
    <row r="328" spans="1:39" ht="15.75" x14ac:dyDescent="0.25">
      <c r="A328" s="207" t="s">
        <v>2519</v>
      </c>
      <c r="B328" s="208">
        <v>115079970</v>
      </c>
      <c r="C328" s="209">
        <v>1</v>
      </c>
      <c r="D328" s="209" t="s">
        <v>1584</v>
      </c>
      <c r="E328" s="210" t="s">
        <v>2</v>
      </c>
      <c r="F328" s="210" t="s">
        <v>1</v>
      </c>
      <c r="G328" s="210" t="s">
        <v>1</v>
      </c>
      <c r="H328" s="210" t="s">
        <v>1</v>
      </c>
      <c r="I328" s="211">
        <v>44377</v>
      </c>
      <c r="J328" s="212">
        <v>8</v>
      </c>
      <c r="K328" s="219" t="str">
        <f t="shared" si="119"/>
        <v>MEDIA</v>
      </c>
      <c r="L328" s="214">
        <f t="shared" si="107"/>
        <v>5.4958904109589044</v>
      </c>
      <c r="M328" s="215">
        <f t="shared" si="108"/>
        <v>145029537</v>
      </c>
      <c r="N328" s="210" t="s">
        <v>1725</v>
      </c>
      <c r="O328" s="216">
        <f t="shared" si="113"/>
        <v>0.1031</v>
      </c>
      <c r="P328" s="217" t="s">
        <v>1584</v>
      </c>
      <c r="Q328" s="218"/>
      <c r="R328" s="217"/>
      <c r="S328" s="219" t="str">
        <f t="shared" si="109"/>
        <v>Cuentas de orden</v>
      </c>
      <c r="T328" s="220">
        <f t="shared" si="114"/>
        <v>139215165</v>
      </c>
      <c r="U328" s="220">
        <f t="shared" si="115"/>
        <v>0</v>
      </c>
      <c r="V328" s="221">
        <f t="shared" si="116"/>
        <v>0</v>
      </c>
      <c r="W328" s="222" t="str">
        <f t="shared" si="110"/>
        <v>El proceso no genera erogación</v>
      </c>
      <c r="X328" s="219">
        <f t="shared" si="126"/>
        <v>65</v>
      </c>
      <c r="Y328" s="219">
        <f t="shared" si="127"/>
        <v>35</v>
      </c>
      <c r="Z328" s="219">
        <f t="shared" si="128"/>
        <v>35</v>
      </c>
      <c r="AA328" s="219">
        <f t="shared" si="129"/>
        <v>35</v>
      </c>
      <c r="AB328" s="223">
        <f t="shared" si="124"/>
        <v>0.42499999999999999</v>
      </c>
      <c r="AC328" s="224">
        <f t="shared" si="111"/>
        <v>47297</v>
      </c>
      <c r="AD328" s="225" t="str">
        <f t="shared" si="117"/>
        <v>12-2023</v>
      </c>
      <c r="AE328" s="226">
        <f>IFERROR(VLOOKUP(AD328,IPC!$E$2:$F$1745,2,0),IPC!$H$1)</f>
        <v>196.40440950939998</v>
      </c>
      <c r="AF328" s="227" t="str">
        <f t="shared" si="112"/>
        <v>6-2021</v>
      </c>
      <c r="AG328" s="228">
        <f>IFERROR(VLOOKUP(AF328,IPC!$E$2:$F$1745,2,0),IPC!$H$1)</f>
        <v>155.8455880548</v>
      </c>
      <c r="AH328" s="227" t="str">
        <f t="shared" si="125"/>
        <v>1-1900</v>
      </c>
      <c r="AI328" s="228">
        <f>IFERROR(VLOOKUP(AH328,IPC!$E$2:$F$1745,2,0),IPC!$H$1)</f>
        <v>196.40440950939998</v>
      </c>
      <c r="AJ328" s="227">
        <f>VLOOKUP(N328,T!$AD$1:$AE$50,2,0)</f>
        <v>0</v>
      </c>
      <c r="AK328" s="227" t="str">
        <f t="shared" si="118"/>
        <v>ok</v>
      </c>
      <c r="AL328" s="229" t="s">
        <v>2191</v>
      </c>
      <c r="AM328" s="229">
        <v>2229790</v>
      </c>
    </row>
    <row r="329" spans="1:39" ht="15.75" x14ac:dyDescent="0.25">
      <c r="A329" s="207" t="s">
        <v>2520</v>
      </c>
      <c r="B329" s="208">
        <v>23408080</v>
      </c>
      <c r="C329" s="209">
        <v>1</v>
      </c>
      <c r="D329" s="209" t="s">
        <v>1583</v>
      </c>
      <c r="E329" s="210" t="s">
        <v>5</v>
      </c>
      <c r="F329" s="210" t="s">
        <v>5</v>
      </c>
      <c r="G329" s="210" t="s">
        <v>5</v>
      </c>
      <c r="H329" s="210" t="s">
        <v>5</v>
      </c>
      <c r="I329" s="211">
        <v>44426</v>
      </c>
      <c r="J329" s="212">
        <v>8</v>
      </c>
      <c r="K329" s="219" t="str">
        <f t="shared" si="119"/>
        <v>REMOTA</v>
      </c>
      <c r="L329" s="214">
        <f t="shared" si="107"/>
        <v>5.6301369863013697</v>
      </c>
      <c r="M329" s="215">
        <f t="shared" si="108"/>
        <v>29273980</v>
      </c>
      <c r="N329" s="210" t="s">
        <v>1725</v>
      </c>
      <c r="O329" s="216">
        <f t="shared" si="113"/>
        <v>0.1031</v>
      </c>
      <c r="P329" s="217" t="s">
        <v>1584</v>
      </c>
      <c r="Q329" s="218"/>
      <c r="R329" s="217"/>
      <c r="S329" s="219" t="str">
        <f t="shared" si="109"/>
        <v>No se registra</v>
      </c>
      <c r="T329" s="220">
        <f t="shared" si="114"/>
        <v>28072287</v>
      </c>
      <c r="U329" s="220">
        <f t="shared" si="115"/>
        <v>28072287</v>
      </c>
      <c r="V329" s="221">
        <f t="shared" si="116"/>
        <v>0</v>
      </c>
      <c r="W329" s="222" t="str">
        <f t="shared" si="110"/>
        <v/>
      </c>
      <c r="X329" s="219">
        <f t="shared" si="126"/>
        <v>8</v>
      </c>
      <c r="Y329" s="219">
        <f t="shared" si="127"/>
        <v>8</v>
      </c>
      <c r="Z329" s="219">
        <f t="shared" si="128"/>
        <v>8</v>
      </c>
      <c r="AA329" s="219">
        <f t="shared" si="129"/>
        <v>8</v>
      </c>
      <c r="AB329" s="223">
        <f t="shared" si="124"/>
        <v>0.08</v>
      </c>
      <c r="AC329" s="224">
        <f t="shared" si="111"/>
        <v>47346</v>
      </c>
      <c r="AD329" s="225" t="str">
        <f t="shared" si="117"/>
        <v>12-2023</v>
      </c>
      <c r="AE329" s="226">
        <f>IFERROR(VLOOKUP(AD329,IPC!$E$2:$F$1745,2,0),IPC!$H$1)</f>
        <v>196.40440950939998</v>
      </c>
      <c r="AF329" s="227" t="str">
        <f t="shared" si="112"/>
        <v>8-2021</v>
      </c>
      <c r="AG329" s="228">
        <f>IFERROR(VLOOKUP(AF329,IPC!$E$2:$F$1745,2,0),IPC!$H$1)</f>
        <v>157.0490288892</v>
      </c>
      <c r="AH329" s="227" t="str">
        <f t="shared" si="125"/>
        <v>1-1900</v>
      </c>
      <c r="AI329" s="228">
        <f>IFERROR(VLOOKUP(AH329,IPC!$E$2:$F$1745,2,0),IPC!$H$1)</f>
        <v>196.40440950939998</v>
      </c>
      <c r="AJ329" s="227">
        <f>VLOOKUP(N329,T!$AD$1:$AE$50,2,0)</f>
        <v>0</v>
      </c>
      <c r="AK329" s="227" t="str">
        <f t="shared" si="118"/>
        <v>ok</v>
      </c>
      <c r="AL329" s="229" t="s">
        <v>2191</v>
      </c>
      <c r="AM329" s="229">
        <v>2230408</v>
      </c>
    </row>
    <row r="330" spans="1:39" ht="15.75" x14ac:dyDescent="0.25">
      <c r="A330" s="207" t="s">
        <v>2521</v>
      </c>
      <c r="B330" s="208">
        <v>35112120</v>
      </c>
      <c r="C330" s="209">
        <v>1</v>
      </c>
      <c r="D330" s="209" t="s">
        <v>1584</v>
      </c>
      <c r="E330" s="210" t="s">
        <v>2</v>
      </c>
      <c r="F330" s="210" t="s">
        <v>2</v>
      </c>
      <c r="G330" s="210" t="s">
        <v>2</v>
      </c>
      <c r="H330" s="210" t="s">
        <v>2</v>
      </c>
      <c r="I330" s="211">
        <v>44454</v>
      </c>
      <c r="J330" s="212">
        <v>8</v>
      </c>
      <c r="K330" s="219" t="str">
        <f t="shared" si="119"/>
        <v>ALTA</v>
      </c>
      <c r="L330" s="214">
        <f t="shared" si="107"/>
        <v>5.7068493150684931</v>
      </c>
      <c r="M330" s="215">
        <f t="shared" si="108"/>
        <v>43743371</v>
      </c>
      <c r="N330" s="210" t="s">
        <v>1725</v>
      </c>
      <c r="O330" s="216">
        <f t="shared" si="113"/>
        <v>0.1031</v>
      </c>
      <c r="P330" s="217" t="s">
        <v>1584</v>
      </c>
      <c r="Q330" s="218"/>
      <c r="R330" s="217"/>
      <c r="S330" s="219" t="str">
        <f t="shared" si="109"/>
        <v>Provisión contable</v>
      </c>
      <c r="T330" s="220">
        <f t="shared" si="114"/>
        <v>41923761</v>
      </c>
      <c r="U330" s="220">
        <f t="shared" si="115"/>
        <v>0</v>
      </c>
      <c r="V330" s="221">
        <f t="shared" si="116"/>
        <v>0</v>
      </c>
      <c r="W330" s="222" t="str">
        <f t="shared" si="110"/>
        <v>El proceso no genera erogación</v>
      </c>
      <c r="X330" s="219">
        <f t="shared" si="126"/>
        <v>65</v>
      </c>
      <c r="Y330" s="219">
        <f t="shared" si="127"/>
        <v>65</v>
      </c>
      <c r="Z330" s="219">
        <f t="shared" si="128"/>
        <v>65</v>
      </c>
      <c r="AA330" s="219">
        <f t="shared" si="129"/>
        <v>65</v>
      </c>
      <c r="AB330" s="223">
        <f t="shared" si="124"/>
        <v>0.65</v>
      </c>
      <c r="AC330" s="224">
        <f t="shared" si="111"/>
        <v>47374</v>
      </c>
      <c r="AD330" s="225" t="str">
        <f t="shared" si="117"/>
        <v>12-2023</v>
      </c>
      <c r="AE330" s="226">
        <f>IFERROR(VLOOKUP(AD330,IPC!$E$2:$F$1745,2,0),IPC!$H$1)</f>
        <v>196.40440950939998</v>
      </c>
      <c r="AF330" s="227" t="str">
        <f t="shared" si="112"/>
        <v>9-2021</v>
      </c>
      <c r="AG330" s="228">
        <f>IFERROR(VLOOKUP(AF330,IPC!$E$2:$F$1745,2,0),IPC!$H$1)</f>
        <v>157.6507493064</v>
      </c>
      <c r="AH330" s="227" t="str">
        <f t="shared" si="125"/>
        <v>1-1900</v>
      </c>
      <c r="AI330" s="228">
        <f>IFERROR(VLOOKUP(AH330,IPC!$E$2:$F$1745,2,0),IPC!$H$1)</f>
        <v>196.40440950939998</v>
      </c>
      <c r="AJ330" s="227">
        <f>VLOOKUP(N330,T!$AD$1:$AE$50,2,0)</f>
        <v>0</v>
      </c>
      <c r="AK330" s="227" t="str">
        <f t="shared" si="118"/>
        <v>ok</v>
      </c>
      <c r="AL330" s="229" t="s">
        <v>2191</v>
      </c>
      <c r="AM330" s="229">
        <v>2233685</v>
      </c>
    </row>
    <row r="331" spans="1:39" ht="15.75" x14ac:dyDescent="0.25">
      <c r="A331" s="207" t="s">
        <v>2522</v>
      </c>
      <c r="B331" s="208">
        <v>2900000</v>
      </c>
      <c r="C331" s="209">
        <v>1</v>
      </c>
      <c r="D331" s="209" t="s">
        <v>1583</v>
      </c>
      <c r="E331" s="210" t="s">
        <v>0</v>
      </c>
      <c r="F331" s="210" t="s">
        <v>0</v>
      </c>
      <c r="G331" s="210" t="s">
        <v>0</v>
      </c>
      <c r="H331" s="210" t="s">
        <v>2</v>
      </c>
      <c r="I331" s="211">
        <v>44461</v>
      </c>
      <c r="J331" s="212">
        <v>8</v>
      </c>
      <c r="K331" s="219" t="str">
        <f t="shared" si="119"/>
        <v>ALTA</v>
      </c>
      <c r="L331" s="214">
        <f t="shared" si="107"/>
        <v>5.7260273972602738</v>
      </c>
      <c r="M331" s="215">
        <f t="shared" si="108"/>
        <v>3612877</v>
      </c>
      <c r="N331" s="210" t="s">
        <v>1725</v>
      </c>
      <c r="O331" s="216">
        <f t="shared" si="113"/>
        <v>0.1031</v>
      </c>
      <c r="P331" s="217" t="s">
        <v>1584</v>
      </c>
      <c r="Q331" s="218"/>
      <c r="R331" s="217"/>
      <c r="S331" s="219" t="str">
        <f t="shared" si="109"/>
        <v>Provisión contable</v>
      </c>
      <c r="T331" s="220">
        <f t="shared" si="114"/>
        <v>3462096</v>
      </c>
      <c r="U331" s="220">
        <f t="shared" si="115"/>
        <v>3462096</v>
      </c>
      <c r="V331" s="221">
        <f t="shared" si="116"/>
        <v>3462096</v>
      </c>
      <c r="W331" s="222" t="str">
        <f t="shared" si="110"/>
        <v/>
      </c>
      <c r="X331" s="219">
        <f t="shared" si="126"/>
        <v>92</v>
      </c>
      <c r="Y331" s="219">
        <f t="shared" si="127"/>
        <v>92</v>
      </c>
      <c r="Z331" s="219">
        <f t="shared" si="128"/>
        <v>92</v>
      </c>
      <c r="AA331" s="219">
        <f t="shared" si="129"/>
        <v>65</v>
      </c>
      <c r="AB331" s="223">
        <f t="shared" si="124"/>
        <v>0.85250000000000004</v>
      </c>
      <c r="AC331" s="224">
        <f t="shared" si="111"/>
        <v>47381</v>
      </c>
      <c r="AD331" s="225" t="str">
        <f t="shared" si="117"/>
        <v>12-2023</v>
      </c>
      <c r="AE331" s="226">
        <f>IFERROR(VLOOKUP(AD331,IPC!$E$2:$F$1745,2,0),IPC!$H$1)</f>
        <v>196.40440950939998</v>
      </c>
      <c r="AF331" s="227" t="str">
        <f t="shared" si="112"/>
        <v>9-2021</v>
      </c>
      <c r="AG331" s="228">
        <f>IFERROR(VLOOKUP(AF331,IPC!$E$2:$F$1745,2,0),IPC!$H$1)</f>
        <v>157.6507493064</v>
      </c>
      <c r="AH331" s="227" t="str">
        <f t="shared" si="125"/>
        <v>1-1900</v>
      </c>
      <c r="AI331" s="228">
        <f>IFERROR(VLOOKUP(AH331,IPC!$E$2:$F$1745,2,0),IPC!$H$1)</f>
        <v>196.40440950939998</v>
      </c>
      <c r="AJ331" s="227">
        <f>VLOOKUP(N331,T!$AD$1:$AE$50,2,0)</f>
        <v>0</v>
      </c>
      <c r="AK331" s="227" t="str">
        <f t="shared" si="118"/>
        <v>ok</v>
      </c>
      <c r="AL331" s="229" t="s">
        <v>2191</v>
      </c>
      <c r="AM331" s="229">
        <v>2234603</v>
      </c>
    </row>
    <row r="332" spans="1:39" ht="15.75" x14ac:dyDescent="0.25">
      <c r="A332" s="207" t="s">
        <v>2523</v>
      </c>
      <c r="B332" s="208">
        <v>60000000</v>
      </c>
      <c r="C332" s="209">
        <v>1</v>
      </c>
      <c r="D332" s="209" t="s">
        <v>1583</v>
      </c>
      <c r="E332" s="210" t="s">
        <v>0</v>
      </c>
      <c r="F332" s="210" t="s">
        <v>0</v>
      </c>
      <c r="G332" s="210" t="s">
        <v>2</v>
      </c>
      <c r="H332" s="210" t="s">
        <v>0</v>
      </c>
      <c r="I332" s="211">
        <v>44070</v>
      </c>
      <c r="J332" s="212">
        <v>8</v>
      </c>
      <c r="K332" s="219" t="str">
        <f t="shared" si="119"/>
        <v>ALTA</v>
      </c>
      <c r="L332" s="214">
        <f t="shared" si="107"/>
        <v>4.6547945205479451</v>
      </c>
      <c r="M332" s="215">
        <f t="shared" si="108"/>
        <v>78366997</v>
      </c>
      <c r="N332" s="210" t="s">
        <v>1725</v>
      </c>
      <c r="O332" s="216">
        <f t="shared" si="113"/>
        <v>0.1031</v>
      </c>
      <c r="P332" s="217" t="s">
        <v>1584</v>
      </c>
      <c r="Q332" s="218"/>
      <c r="R332" s="217"/>
      <c r="S332" s="219" t="str">
        <f t="shared" si="109"/>
        <v>Provisión contable</v>
      </c>
      <c r="T332" s="220">
        <f t="shared" si="114"/>
        <v>75697723</v>
      </c>
      <c r="U332" s="220">
        <f t="shared" si="115"/>
        <v>75697723</v>
      </c>
      <c r="V332" s="221">
        <f t="shared" si="116"/>
        <v>75697723</v>
      </c>
      <c r="W332" s="222" t="str">
        <f t="shared" si="110"/>
        <v/>
      </c>
      <c r="X332" s="219">
        <f t="shared" si="126"/>
        <v>92</v>
      </c>
      <c r="Y332" s="219">
        <f t="shared" si="127"/>
        <v>92</v>
      </c>
      <c r="Z332" s="219">
        <f t="shared" si="128"/>
        <v>65</v>
      </c>
      <c r="AA332" s="219">
        <f t="shared" si="129"/>
        <v>92</v>
      </c>
      <c r="AB332" s="223">
        <f t="shared" si="124"/>
        <v>0.85250000000000004</v>
      </c>
      <c r="AC332" s="224">
        <f t="shared" si="111"/>
        <v>46990</v>
      </c>
      <c r="AD332" s="225" t="str">
        <f t="shared" si="117"/>
        <v>12-2023</v>
      </c>
      <c r="AE332" s="226">
        <f>IFERROR(VLOOKUP(AD332,IPC!$E$2:$F$1745,2,0),IPC!$H$1)</f>
        <v>196.40440950939998</v>
      </c>
      <c r="AF332" s="227" t="str">
        <f t="shared" si="112"/>
        <v>8-2020</v>
      </c>
      <c r="AG332" s="228">
        <f>IFERROR(VLOOKUP(AF332,IPC!$E$2:$F$1745,2,0),IPC!$H$1)</f>
        <v>150.37279759359998</v>
      </c>
      <c r="AH332" s="227" t="str">
        <f t="shared" si="125"/>
        <v>1-1900</v>
      </c>
      <c r="AI332" s="228">
        <f>IFERROR(VLOOKUP(AH332,IPC!$E$2:$F$1745,2,0),IPC!$H$1)</f>
        <v>196.40440950939998</v>
      </c>
      <c r="AJ332" s="227">
        <f>VLOOKUP(N332,T!$AD$1:$AE$50,2,0)</f>
        <v>0</v>
      </c>
      <c r="AK332" s="227" t="str">
        <f t="shared" si="118"/>
        <v>ok</v>
      </c>
      <c r="AL332" s="229" t="s">
        <v>2191</v>
      </c>
      <c r="AM332" s="229">
        <v>2235930</v>
      </c>
    </row>
    <row r="333" spans="1:39" ht="15.75" hidden="1" x14ac:dyDescent="0.25">
      <c r="A333" s="207" t="s">
        <v>2524</v>
      </c>
      <c r="B333" s="208">
        <v>0</v>
      </c>
      <c r="C333" s="209">
        <v>1</v>
      </c>
      <c r="D333" s="209" t="s">
        <v>1584</v>
      </c>
      <c r="E333" s="235"/>
      <c r="F333" s="235"/>
      <c r="G333" s="235"/>
      <c r="H333" s="235"/>
      <c r="I333" s="211">
        <v>44383</v>
      </c>
      <c r="J333" s="212">
        <v>9</v>
      </c>
      <c r="K333" s="219" t="str">
        <f t="shared" si="119"/>
        <v/>
      </c>
      <c r="L333" s="214">
        <f t="shared" si="107"/>
        <v>6.5123287671232877</v>
      </c>
      <c r="M333" s="215">
        <f t="shared" si="108"/>
        <v>0</v>
      </c>
      <c r="N333" s="210" t="s">
        <v>1555</v>
      </c>
      <c r="O333" s="216">
        <f t="shared" si="113"/>
        <v>0.1031</v>
      </c>
      <c r="P333" s="217" t="s">
        <v>1584</v>
      </c>
      <c r="Q333" s="218"/>
      <c r="R333" s="217"/>
      <c r="S333" s="219" t="str">
        <f t="shared" si="109"/>
        <v/>
      </c>
      <c r="T333" s="220">
        <f t="shared" si="114"/>
        <v>0</v>
      </c>
      <c r="U333" s="220">
        <f t="shared" si="115"/>
        <v>0</v>
      </c>
      <c r="V333" s="221">
        <f t="shared" si="116"/>
        <v>0</v>
      </c>
      <c r="W333" s="222" t="str">
        <f t="shared" si="110"/>
        <v>El proceso no genera erogación</v>
      </c>
      <c r="X333" s="219" t="e">
        <f t="shared" si="126"/>
        <v>#N/A</v>
      </c>
      <c r="Y333" s="219" t="e">
        <f t="shared" si="127"/>
        <v>#N/A</v>
      </c>
      <c r="Z333" s="219" t="e">
        <f t="shared" si="128"/>
        <v>#N/A</v>
      </c>
      <c r="AA333" s="219" t="e">
        <f t="shared" si="129"/>
        <v>#N/A</v>
      </c>
      <c r="AB333" s="223" t="e">
        <f t="shared" si="124"/>
        <v>#N/A</v>
      </c>
      <c r="AC333" s="224">
        <f t="shared" si="111"/>
        <v>47668</v>
      </c>
      <c r="AD333" s="225" t="str">
        <f t="shared" si="117"/>
        <v>12-2023</v>
      </c>
      <c r="AE333" s="226">
        <f>IFERROR(VLOOKUP(AD333,IPC!$E$2:$F$1745,2,0),IPC!$H$1)</f>
        <v>196.40440950939998</v>
      </c>
      <c r="AF333" s="227" t="str">
        <f t="shared" si="112"/>
        <v>7-2021</v>
      </c>
      <c r="AG333" s="228">
        <f>IFERROR(VLOOKUP(AF333,IPC!$E$2:$F$1745,2,0),IPC!$H$1)</f>
        <v>156.36134841239999</v>
      </c>
      <c r="AH333" s="227" t="str">
        <f t="shared" si="125"/>
        <v>1-1900</v>
      </c>
      <c r="AI333" s="228">
        <f>IFERROR(VLOOKUP(AH333,IPC!$E$2:$F$1745,2,0),IPC!$H$1)</f>
        <v>196.40440950939998</v>
      </c>
      <c r="AJ333" s="227">
        <f>VLOOKUP(N333,T!$AD$1:$AE$50,2,0)</f>
        <v>1</v>
      </c>
      <c r="AK333" s="227">
        <f t="shared" si="118"/>
        <v>0</v>
      </c>
      <c r="AL333" s="229" t="s">
        <v>2191</v>
      </c>
      <c r="AM333" s="229">
        <v>2243050</v>
      </c>
    </row>
    <row r="334" spans="1:39" ht="15.75" x14ac:dyDescent="0.25">
      <c r="A334" s="207" t="s">
        <v>2525</v>
      </c>
      <c r="B334" s="208">
        <v>27255780</v>
      </c>
      <c r="C334" s="209">
        <v>1</v>
      </c>
      <c r="D334" s="209" t="s">
        <v>1583</v>
      </c>
      <c r="E334" s="210" t="s">
        <v>0</v>
      </c>
      <c r="F334" s="210" t="s">
        <v>0</v>
      </c>
      <c r="G334" s="210" t="s">
        <v>2</v>
      </c>
      <c r="H334" s="210" t="s">
        <v>2</v>
      </c>
      <c r="I334" s="211">
        <v>44503</v>
      </c>
      <c r="J334" s="212">
        <v>8</v>
      </c>
      <c r="K334" s="219" t="str">
        <f t="shared" si="119"/>
        <v>ALTA</v>
      </c>
      <c r="L334" s="214">
        <f t="shared" ref="L334:L396" si="130">+(AC334-$J$5)/365</f>
        <v>5.8410958904109593</v>
      </c>
      <c r="M334" s="215">
        <f t="shared" ref="M334:M396" si="131">ROUND(IFERROR(B334*C334*AE334/AG334,""),0)</f>
        <v>33783860</v>
      </c>
      <c r="N334" s="210" t="s">
        <v>1725</v>
      </c>
      <c r="O334" s="216">
        <f t="shared" si="113"/>
        <v>0.1031</v>
      </c>
      <c r="P334" s="217" t="s">
        <v>1584</v>
      </c>
      <c r="Q334" s="218"/>
      <c r="R334" s="217"/>
      <c r="S334" s="219" t="str">
        <f t="shared" ref="S334:S396" si="132">IF(A334="","",IF(P334="SI","Provisión contable",(IFERROR(IF(L334&lt;0,"Revise duración",IF(AB334&gt;50%,"Provisión contable",IF(AB334&lt;=10%,"No se registra","Cuentas de orden"))),""))))</f>
        <v>Provisión contable</v>
      </c>
      <c r="T334" s="220">
        <f t="shared" si="114"/>
        <v>32346195</v>
      </c>
      <c r="U334" s="220">
        <f t="shared" si="115"/>
        <v>32346195</v>
      </c>
      <c r="V334" s="221">
        <f t="shared" si="116"/>
        <v>32346195</v>
      </c>
      <c r="W334" s="222" t="str">
        <f t="shared" ref="W334:W396" si="133">IF(D334="NO","El proceso no genera erogación",IF(AJ334=1,"La erogación del proceso con esta acción o medio de control se deriva de una obligación previa",IF(P334="SI","Ya tiene fallo desfavorable, clasifíquelo como Provisión contable","")))</f>
        <v/>
      </c>
      <c r="X334" s="219">
        <f t="shared" si="126"/>
        <v>92</v>
      </c>
      <c r="Y334" s="219">
        <f t="shared" si="127"/>
        <v>92</v>
      </c>
      <c r="Z334" s="219">
        <f t="shared" si="128"/>
        <v>65</v>
      </c>
      <c r="AA334" s="219">
        <f t="shared" si="129"/>
        <v>65</v>
      </c>
      <c r="AB334" s="223">
        <f t="shared" si="124"/>
        <v>0.78500000000000003</v>
      </c>
      <c r="AC334" s="224">
        <f t="shared" ref="AC334:AC396" si="134">+I334+365*J334</f>
        <v>47423</v>
      </c>
      <c r="AD334" s="225" t="str">
        <f t="shared" si="117"/>
        <v>12-2023</v>
      </c>
      <c r="AE334" s="226">
        <f>IFERROR(VLOOKUP(AD334,IPC!$E$2:$F$1745,2,0),IPC!$H$1)</f>
        <v>196.40440950939998</v>
      </c>
      <c r="AF334" s="227" t="str">
        <f t="shared" ref="AF334:AF396" si="135">(MONTH(I334)&amp;"-"&amp;YEAR(I334))</f>
        <v>11-2021</v>
      </c>
      <c r="AG334" s="228">
        <f>IFERROR(VLOOKUP(AF334,IPC!$E$2:$F$1745,2,0),IPC!$H$1)</f>
        <v>158.45304319599998</v>
      </c>
      <c r="AH334" s="227" t="str">
        <f t="shared" si="125"/>
        <v>1-1900</v>
      </c>
      <c r="AI334" s="228">
        <f>IFERROR(VLOOKUP(AH334,IPC!$E$2:$F$1745,2,0),IPC!$H$1)</f>
        <v>196.40440950939998</v>
      </c>
      <c r="AJ334" s="227">
        <f>VLOOKUP(N334,T!$AD$1:$AE$50,2,0)</f>
        <v>0</v>
      </c>
      <c r="AK334" s="227" t="str">
        <f t="shared" si="118"/>
        <v>ok</v>
      </c>
      <c r="AL334" s="229" t="s">
        <v>2191</v>
      </c>
      <c r="AM334" s="229">
        <v>2246065</v>
      </c>
    </row>
    <row r="335" spans="1:39" ht="15.75" x14ac:dyDescent="0.25">
      <c r="A335" s="207" t="s">
        <v>2526</v>
      </c>
      <c r="B335" s="208">
        <v>9085260</v>
      </c>
      <c r="C335" s="209">
        <v>1</v>
      </c>
      <c r="D335" s="209" t="s">
        <v>1583</v>
      </c>
      <c r="E335" s="210" t="s">
        <v>1</v>
      </c>
      <c r="F335" s="210" t="s">
        <v>1</v>
      </c>
      <c r="G335" s="210" t="s">
        <v>5</v>
      </c>
      <c r="H335" s="210" t="s">
        <v>5</v>
      </c>
      <c r="I335" s="211">
        <v>44498</v>
      </c>
      <c r="J335" s="212">
        <v>7</v>
      </c>
      <c r="K335" s="219" t="str">
        <f t="shared" si="119"/>
        <v>BAJA</v>
      </c>
      <c r="L335" s="214">
        <f t="shared" si="130"/>
        <v>4.8273972602739725</v>
      </c>
      <c r="M335" s="215">
        <f t="shared" si="131"/>
        <v>11316539</v>
      </c>
      <c r="N335" s="210" t="s">
        <v>1725</v>
      </c>
      <c r="O335" s="216">
        <f t="shared" ref="O335:O396" si="136">_xlfn.IFNA(IF(L335&lt;0," ",IF(L335&lt;3,$O$5,IF(L335&lt;7,$O$6,IF(L335&lt;30,$O$7,0)))),IF(L335&lt;3,$P$5,IF(L335&lt;7,$P$6,IF(L335&lt;30,$P$7,$P$6))))</f>
        <v>0.1031</v>
      </c>
      <c r="P335" s="217" t="s">
        <v>1584</v>
      </c>
      <c r="Q335" s="218"/>
      <c r="R335" s="217"/>
      <c r="S335" s="219" t="str">
        <f t="shared" si="132"/>
        <v>Cuentas de orden</v>
      </c>
      <c r="T335" s="220">
        <f t="shared" ref="T335:T396" si="137">ROUND(IFERROR(M335*((1+$S$12)^L335)/((1+O335)^L335),""),0)</f>
        <v>10917046</v>
      </c>
      <c r="U335" s="220">
        <f t="shared" ref="U335:U396" si="138">+ROUND(IF(D335="NO",0,(IF(AJ335=1,0,IF(P335="SI",R335*AE335/AI335,T335)))),0)</f>
        <v>10917046</v>
      </c>
      <c r="V335" s="221">
        <f t="shared" ref="V335:V396" si="139">+ROUND(IF(D335="NO",0,(IF(AJ335=1,0,IF(P335="SI",R335*AE335/AI335,IF(S335="Provisión contable",T335,0))))),0)</f>
        <v>0</v>
      </c>
      <c r="W335" s="222" t="str">
        <f t="shared" si="133"/>
        <v/>
      </c>
      <c r="X335" s="219">
        <f t="shared" si="126"/>
        <v>35</v>
      </c>
      <c r="Y335" s="219">
        <f t="shared" si="127"/>
        <v>35</v>
      </c>
      <c r="Z335" s="219">
        <f t="shared" si="128"/>
        <v>8</v>
      </c>
      <c r="AA335" s="219">
        <f t="shared" si="129"/>
        <v>8</v>
      </c>
      <c r="AB335" s="223">
        <f t="shared" si="124"/>
        <v>0.215</v>
      </c>
      <c r="AC335" s="224">
        <f t="shared" si="134"/>
        <v>47053</v>
      </c>
      <c r="AD335" s="225" t="str">
        <f t="shared" ref="AD335:AD396" si="140">+$L$5</f>
        <v>12-2023</v>
      </c>
      <c r="AE335" s="226">
        <f>IFERROR(VLOOKUP(AD335,IPC!$E$2:$F$1745,2,0),IPC!$H$1)</f>
        <v>196.40440950939998</v>
      </c>
      <c r="AF335" s="227" t="str">
        <f t="shared" si="135"/>
        <v>10-2021</v>
      </c>
      <c r="AG335" s="228">
        <f>IFERROR(VLOOKUP(AF335,IPC!$E$2:$F$1745,2,0),IPC!$H$1)</f>
        <v>157.67940265959999</v>
      </c>
      <c r="AH335" s="227" t="str">
        <f t="shared" si="125"/>
        <v>1-1900</v>
      </c>
      <c r="AI335" s="228">
        <f>IFERROR(VLOOKUP(AH335,IPC!$E$2:$F$1745,2,0),IPC!$H$1)</f>
        <v>196.40440950939998</v>
      </c>
      <c r="AJ335" s="227">
        <f>VLOOKUP(N335,T!$AD$1:$AE$50,2,0)</f>
        <v>0</v>
      </c>
      <c r="AK335" s="227" t="str">
        <f t="shared" ref="AK335:AK396" si="141">IF(AJ335=1,0,"ok")</f>
        <v>ok</v>
      </c>
      <c r="AL335" s="229" t="s">
        <v>2191</v>
      </c>
      <c r="AM335" s="229">
        <v>2252063</v>
      </c>
    </row>
    <row r="336" spans="1:39" ht="15.75" x14ac:dyDescent="0.25">
      <c r="A336" s="207" t="s">
        <v>2527</v>
      </c>
      <c r="B336" s="208">
        <v>908526000</v>
      </c>
      <c r="C336" s="209">
        <v>1</v>
      </c>
      <c r="D336" s="209" t="s">
        <v>1584</v>
      </c>
      <c r="E336" s="210" t="s">
        <v>5</v>
      </c>
      <c r="F336" s="210" t="s">
        <v>5</v>
      </c>
      <c r="G336" s="210" t="s">
        <v>2</v>
      </c>
      <c r="H336" s="210" t="s">
        <v>2</v>
      </c>
      <c r="I336" s="211">
        <v>44537</v>
      </c>
      <c r="J336" s="212">
        <v>8</v>
      </c>
      <c r="K336" s="219" t="str">
        <f t="shared" si="119"/>
        <v>MEDIA</v>
      </c>
      <c r="L336" s="214">
        <f t="shared" si="130"/>
        <v>5.934246575342466</v>
      </c>
      <c r="M336" s="215">
        <f t="shared" si="131"/>
        <v>1117941202</v>
      </c>
      <c r="N336" s="210" t="s">
        <v>1725</v>
      </c>
      <c r="O336" s="216">
        <f t="shared" si="136"/>
        <v>0.1031</v>
      </c>
      <c r="P336" s="217" t="s">
        <v>1584</v>
      </c>
      <c r="Q336" s="218"/>
      <c r="R336" s="217"/>
      <c r="S336" s="219" t="str">
        <f t="shared" si="132"/>
        <v>Cuentas de orden</v>
      </c>
      <c r="T336" s="220">
        <f t="shared" si="137"/>
        <v>1069625398</v>
      </c>
      <c r="U336" s="220">
        <f t="shared" si="138"/>
        <v>0</v>
      </c>
      <c r="V336" s="221">
        <f t="shared" si="139"/>
        <v>0</v>
      </c>
      <c r="W336" s="222" t="str">
        <f t="shared" si="133"/>
        <v>El proceso no genera erogación</v>
      </c>
      <c r="X336" s="219">
        <f t="shared" si="126"/>
        <v>8</v>
      </c>
      <c r="Y336" s="219">
        <f t="shared" si="127"/>
        <v>8</v>
      </c>
      <c r="Z336" s="219">
        <f t="shared" si="128"/>
        <v>65</v>
      </c>
      <c r="AA336" s="219">
        <f t="shared" si="129"/>
        <v>65</v>
      </c>
      <c r="AB336" s="223">
        <f t="shared" si="124"/>
        <v>0.36499999999999999</v>
      </c>
      <c r="AC336" s="224">
        <f t="shared" si="134"/>
        <v>47457</v>
      </c>
      <c r="AD336" s="225" t="str">
        <f t="shared" si="140"/>
        <v>12-2023</v>
      </c>
      <c r="AE336" s="226">
        <f>IFERROR(VLOOKUP(AD336,IPC!$E$2:$F$1745,2,0),IPC!$H$1)</f>
        <v>196.40440950939998</v>
      </c>
      <c r="AF336" s="227" t="str">
        <f t="shared" si="135"/>
        <v>12-2021</v>
      </c>
      <c r="AG336" s="228">
        <f>IFERROR(VLOOKUP(AF336,IPC!$E$2:$F$1745,2,0),IPC!$H$1)</f>
        <v>159.61350400059999</v>
      </c>
      <c r="AH336" s="227" t="str">
        <f t="shared" si="125"/>
        <v>1-1900</v>
      </c>
      <c r="AI336" s="228">
        <f>IFERROR(VLOOKUP(AH336,IPC!$E$2:$F$1745,2,0),IPC!$H$1)</f>
        <v>196.40440950939998</v>
      </c>
      <c r="AJ336" s="227">
        <f>VLOOKUP(N336,T!$AD$1:$AE$50,2,0)</f>
        <v>0</v>
      </c>
      <c r="AK336" s="227" t="str">
        <f t="shared" si="141"/>
        <v>ok</v>
      </c>
      <c r="AL336" s="229" t="s">
        <v>2191</v>
      </c>
      <c r="AM336" s="229">
        <v>2263623</v>
      </c>
    </row>
    <row r="337" spans="1:39" ht="15.75" x14ac:dyDescent="0.25">
      <c r="A337" s="207" t="s">
        <v>2528</v>
      </c>
      <c r="B337" s="208">
        <v>213000000</v>
      </c>
      <c r="C337" s="209">
        <v>1</v>
      </c>
      <c r="D337" s="209" t="s">
        <v>1584</v>
      </c>
      <c r="E337" s="210" t="s">
        <v>1</v>
      </c>
      <c r="F337" s="210" t="s">
        <v>1</v>
      </c>
      <c r="G337" s="210" t="s">
        <v>1</v>
      </c>
      <c r="H337" s="210" t="s">
        <v>5</v>
      </c>
      <c r="I337" s="211">
        <v>44608</v>
      </c>
      <c r="J337" s="212">
        <v>13</v>
      </c>
      <c r="K337" s="219" t="str">
        <f t="shared" si="119"/>
        <v>MEDIA</v>
      </c>
      <c r="L337" s="214">
        <f t="shared" si="130"/>
        <v>11.128767123287671</v>
      </c>
      <c r="M337" s="215">
        <f t="shared" si="131"/>
        <v>253671879</v>
      </c>
      <c r="N337" s="210" t="s">
        <v>1725</v>
      </c>
      <c r="O337" s="216">
        <f t="shared" si="136"/>
        <v>0.1074</v>
      </c>
      <c r="P337" s="217" t="s">
        <v>1584</v>
      </c>
      <c r="Q337" s="218"/>
      <c r="R337" s="217"/>
      <c r="S337" s="219" t="str">
        <f t="shared" si="132"/>
        <v>Cuentas de orden</v>
      </c>
      <c r="T337" s="220">
        <f t="shared" si="137"/>
        <v>223607326</v>
      </c>
      <c r="U337" s="220">
        <f t="shared" si="138"/>
        <v>0</v>
      </c>
      <c r="V337" s="221">
        <f t="shared" si="139"/>
        <v>0</v>
      </c>
      <c r="W337" s="222" t="str">
        <f t="shared" si="133"/>
        <v>El proceso no genera erogación</v>
      </c>
      <c r="X337" s="219">
        <f t="shared" si="126"/>
        <v>35</v>
      </c>
      <c r="Y337" s="219">
        <f t="shared" si="127"/>
        <v>35</v>
      </c>
      <c r="Z337" s="219">
        <f t="shared" si="128"/>
        <v>35</v>
      </c>
      <c r="AA337" s="219">
        <f t="shared" si="129"/>
        <v>8</v>
      </c>
      <c r="AB337" s="223">
        <f t="shared" si="124"/>
        <v>0.28249999999999997</v>
      </c>
      <c r="AC337" s="224">
        <f t="shared" si="134"/>
        <v>49353</v>
      </c>
      <c r="AD337" s="225" t="str">
        <f t="shared" si="140"/>
        <v>12-2023</v>
      </c>
      <c r="AE337" s="226">
        <f>IFERROR(VLOOKUP(AD337,IPC!$E$2:$F$1745,2,0),IPC!$H$1)</f>
        <v>196.40440950939998</v>
      </c>
      <c r="AF337" s="227" t="str">
        <f t="shared" si="135"/>
        <v>2-2022</v>
      </c>
      <c r="AG337" s="228">
        <f>IFERROR(VLOOKUP(AF337,IPC!$E$2:$F$1745,2,0),IPC!$H$1)</f>
        <v>164.91437434259998</v>
      </c>
      <c r="AH337" s="227" t="str">
        <f t="shared" si="125"/>
        <v>1-1900</v>
      </c>
      <c r="AI337" s="228">
        <f>IFERROR(VLOOKUP(AH337,IPC!$E$2:$F$1745,2,0),IPC!$H$1)</f>
        <v>196.40440950939998</v>
      </c>
      <c r="AJ337" s="227">
        <f>VLOOKUP(N337,T!$AD$1:$AE$50,2,0)</f>
        <v>0</v>
      </c>
      <c r="AK337" s="227" t="str">
        <f t="shared" si="141"/>
        <v>ok</v>
      </c>
      <c r="AL337" s="229" t="s">
        <v>2191</v>
      </c>
      <c r="AM337" s="229">
        <v>2271582</v>
      </c>
    </row>
    <row r="338" spans="1:39" ht="15.75" x14ac:dyDescent="0.25">
      <c r="A338" s="207" t="s">
        <v>2529</v>
      </c>
      <c r="B338" s="208">
        <v>226600000</v>
      </c>
      <c r="C338" s="209">
        <v>1</v>
      </c>
      <c r="D338" s="209" t="s">
        <v>1583</v>
      </c>
      <c r="E338" s="210" t="s">
        <v>2</v>
      </c>
      <c r="F338" s="210" t="s">
        <v>2</v>
      </c>
      <c r="G338" s="210" t="s">
        <v>2</v>
      </c>
      <c r="H338" s="210" t="s">
        <v>2</v>
      </c>
      <c r="I338" s="211">
        <v>44608</v>
      </c>
      <c r="J338" s="212">
        <v>8</v>
      </c>
      <c r="K338" s="219" t="str">
        <f t="shared" si="119"/>
        <v>ALTA</v>
      </c>
      <c r="L338" s="214">
        <f t="shared" si="130"/>
        <v>6.1287671232876715</v>
      </c>
      <c r="M338" s="215">
        <f t="shared" si="131"/>
        <v>269868769</v>
      </c>
      <c r="N338" s="210" t="s">
        <v>1727</v>
      </c>
      <c r="O338" s="216">
        <f t="shared" si="136"/>
        <v>0.1031</v>
      </c>
      <c r="P338" s="217" t="s">
        <v>1584</v>
      </c>
      <c r="Q338" s="218"/>
      <c r="R338" s="217"/>
      <c r="S338" s="219" t="str">
        <f t="shared" si="132"/>
        <v>Provisión contable</v>
      </c>
      <c r="T338" s="220">
        <f t="shared" si="137"/>
        <v>257831768</v>
      </c>
      <c r="U338" s="220">
        <f t="shared" si="138"/>
        <v>257831768</v>
      </c>
      <c r="V338" s="221">
        <f t="shared" si="139"/>
        <v>257831768</v>
      </c>
      <c r="W338" s="222" t="str">
        <f t="shared" si="133"/>
        <v/>
      </c>
      <c r="X338" s="219">
        <f t="shared" si="126"/>
        <v>65</v>
      </c>
      <c r="Y338" s="219">
        <f t="shared" si="127"/>
        <v>65</v>
      </c>
      <c r="Z338" s="219">
        <f t="shared" si="128"/>
        <v>65</v>
      </c>
      <c r="AA338" s="219">
        <f t="shared" si="129"/>
        <v>65</v>
      </c>
      <c r="AB338" s="223">
        <f t="shared" si="124"/>
        <v>0.65</v>
      </c>
      <c r="AC338" s="224">
        <f t="shared" si="134"/>
        <v>47528</v>
      </c>
      <c r="AD338" s="225" t="str">
        <f t="shared" si="140"/>
        <v>12-2023</v>
      </c>
      <c r="AE338" s="226">
        <f>IFERROR(VLOOKUP(AD338,IPC!$E$2:$F$1745,2,0),IPC!$H$1)</f>
        <v>196.40440950939998</v>
      </c>
      <c r="AF338" s="227" t="str">
        <f t="shared" si="135"/>
        <v>2-2022</v>
      </c>
      <c r="AG338" s="228">
        <f>IFERROR(VLOOKUP(AF338,IPC!$E$2:$F$1745,2,0),IPC!$H$1)</f>
        <v>164.91437434259998</v>
      </c>
      <c r="AH338" s="227" t="str">
        <f t="shared" si="125"/>
        <v>1-1900</v>
      </c>
      <c r="AI338" s="228">
        <f>IFERROR(VLOOKUP(AH338,IPC!$E$2:$F$1745,2,0),IPC!$H$1)</f>
        <v>196.40440950939998</v>
      </c>
      <c r="AJ338" s="227">
        <f>VLOOKUP(N338,T!$AD$1:$AE$50,2,0)</f>
        <v>0</v>
      </c>
      <c r="AK338" s="227" t="str">
        <f t="shared" si="141"/>
        <v>ok</v>
      </c>
      <c r="AL338" s="229" t="s">
        <v>2191</v>
      </c>
      <c r="AM338" s="229">
        <v>2271766</v>
      </c>
    </row>
    <row r="339" spans="1:39" ht="15.75" x14ac:dyDescent="0.25">
      <c r="A339" s="207" t="s">
        <v>2530</v>
      </c>
      <c r="B339" s="208">
        <v>112387140</v>
      </c>
      <c r="C339" s="209">
        <v>1</v>
      </c>
      <c r="D339" s="209" t="s">
        <v>1583</v>
      </c>
      <c r="E339" s="210" t="s">
        <v>0</v>
      </c>
      <c r="F339" s="210" t="s">
        <v>5</v>
      </c>
      <c r="G339" s="210" t="s">
        <v>2</v>
      </c>
      <c r="H339" s="210" t="s">
        <v>1</v>
      </c>
      <c r="I339" s="211">
        <v>44615</v>
      </c>
      <c r="J339" s="212">
        <v>7</v>
      </c>
      <c r="K339" s="219" t="str">
        <f t="shared" ref="K339:K396" si="142">IFERROR(IF(AB339&gt;0.5,"ALTA",IF(AND(AB339&gt;0.25,AB339&lt;=0.5),"MEDIA",IF(AND(AB339&gt;=0.1,AB339&lt;=0.25),"BAJA",IF(AND(AB339&lt;0.1),"REMOTA")))),"")</f>
        <v>MEDIA</v>
      </c>
      <c r="L339" s="214">
        <f t="shared" si="130"/>
        <v>5.1479452054794521</v>
      </c>
      <c r="M339" s="215">
        <f t="shared" si="131"/>
        <v>133847216</v>
      </c>
      <c r="N339" s="210" t="s">
        <v>8</v>
      </c>
      <c r="O339" s="216">
        <f t="shared" si="136"/>
        <v>0.1031</v>
      </c>
      <c r="P339" s="217" t="s">
        <v>1584</v>
      </c>
      <c r="Q339" s="218"/>
      <c r="R339" s="217"/>
      <c r="S339" s="219" t="str">
        <f t="shared" si="132"/>
        <v>Cuentas de orden</v>
      </c>
      <c r="T339" s="220">
        <f t="shared" si="137"/>
        <v>128814408</v>
      </c>
      <c r="U339" s="220">
        <f t="shared" si="138"/>
        <v>128814408</v>
      </c>
      <c r="V339" s="221">
        <f t="shared" si="139"/>
        <v>0</v>
      </c>
      <c r="W339" s="222" t="str">
        <f t="shared" si="133"/>
        <v/>
      </c>
      <c r="X339" s="219">
        <f t="shared" si="126"/>
        <v>92</v>
      </c>
      <c r="Y339" s="219">
        <f t="shared" si="127"/>
        <v>8</v>
      </c>
      <c r="Z339" s="219">
        <f t="shared" si="128"/>
        <v>65</v>
      </c>
      <c r="AA339" s="219">
        <f t="shared" si="129"/>
        <v>35</v>
      </c>
      <c r="AB339" s="223">
        <f t="shared" si="124"/>
        <v>0.5</v>
      </c>
      <c r="AC339" s="224">
        <f t="shared" si="134"/>
        <v>47170</v>
      </c>
      <c r="AD339" s="225" t="str">
        <f t="shared" si="140"/>
        <v>12-2023</v>
      </c>
      <c r="AE339" s="226">
        <f>IFERROR(VLOOKUP(AD339,IPC!$E$2:$F$1745,2,0),IPC!$H$1)</f>
        <v>196.40440950939998</v>
      </c>
      <c r="AF339" s="227" t="str">
        <f t="shared" si="135"/>
        <v>2-2022</v>
      </c>
      <c r="AG339" s="228">
        <f>IFERROR(VLOOKUP(AF339,IPC!$E$2:$F$1745,2,0),IPC!$H$1)</f>
        <v>164.91437434259998</v>
      </c>
      <c r="AH339" s="227" t="str">
        <f t="shared" si="125"/>
        <v>1-1900</v>
      </c>
      <c r="AI339" s="228">
        <f>IFERROR(VLOOKUP(AH339,IPC!$E$2:$F$1745,2,0),IPC!$H$1)</f>
        <v>196.40440950939998</v>
      </c>
      <c r="AJ339" s="227">
        <f>VLOOKUP(N339,T!$AD$1:$AE$50,2,0)</f>
        <v>0</v>
      </c>
      <c r="AK339" s="227" t="str">
        <f t="shared" si="141"/>
        <v>ok</v>
      </c>
      <c r="AL339" s="229" t="s">
        <v>2191</v>
      </c>
      <c r="AM339" s="229">
        <v>2271777</v>
      </c>
    </row>
    <row r="340" spans="1:39" ht="15.75" x14ac:dyDescent="0.25">
      <c r="A340" s="207" t="s">
        <v>2531</v>
      </c>
      <c r="B340" s="208">
        <v>13627890</v>
      </c>
      <c r="C340" s="209">
        <v>1</v>
      </c>
      <c r="D340" s="209" t="s">
        <v>1583</v>
      </c>
      <c r="E340" s="210" t="s">
        <v>5</v>
      </c>
      <c r="F340" s="210" t="s">
        <v>5</v>
      </c>
      <c r="G340" s="210" t="s">
        <v>5</v>
      </c>
      <c r="H340" s="210" t="s">
        <v>5</v>
      </c>
      <c r="I340" s="211">
        <v>44630</v>
      </c>
      <c r="J340" s="212">
        <v>7</v>
      </c>
      <c r="K340" s="219" t="str">
        <f t="shared" si="142"/>
        <v>REMOTA</v>
      </c>
      <c r="L340" s="214">
        <f t="shared" si="130"/>
        <v>5.1890410958904107</v>
      </c>
      <c r="M340" s="215">
        <f t="shared" si="131"/>
        <v>16069563</v>
      </c>
      <c r="N340" s="210" t="s">
        <v>1725</v>
      </c>
      <c r="O340" s="216">
        <f t="shared" si="136"/>
        <v>0.1031</v>
      </c>
      <c r="P340" s="217" t="s">
        <v>1584</v>
      </c>
      <c r="Q340" s="218"/>
      <c r="R340" s="217"/>
      <c r="S340" s="219" t="str">
        <f t="shared" si="132"/>
        <v>No se registra</v>
      </c>
      <c r="T340" s="220">
        <f t="shared" si="137"/>
        <v>15460598</v>
      </c>
      <c r="U340" s="220">
        <f t="shared" si="138"/>
        <v>15460598</v>
      </c>
      <c r="V340" s="221">
        <f t="shared" si="139"/>
        <v>0</v>
      </c>
      <c r="W340" s="222" t="str">
        <f t="shared" si="133"/>
        <v/>
      </c>
      <c r="X340" s="219">
        <f t="shared" si="126"/>
        <v>8</v>
      </c>
      <c r="Y340" s="219">
        <f t="shared" si="127"/>
        <v>8</v>
      </c>
      <c r="Z340" s="219">
        <f t="shared" si="128"/>
        <v>8</v>
      </c>
      <c r="AA340" s="219">
        <f t="shared" si="129"/>
        <v>8</v>
      </c>
      <c r="AB340" s="223">
        <f t="shared" si="124"/>
        <v>0.08</v>
      </c>
      <c r="AC340" s="224">
        <f t="shared" si="134"/>
        <v>47185</v>
      </c>
      <c r="AD340" s="225" t="str">
        <f t="shared" si="140"/>
        <v>12-2023</v>
      </c>
      <c r="AE340" s="226">
        <f>IFERROR(VLOOKUP(AD340,IPC!$E$2:$F$1745,2,0),IPC!$H$1)</f>
        <v>196.40440950939998</v>
      </c>
      <c r="AF340" s="227" t="str">
        <f t="shared" si="135"/>
        <v>3-2022</v>
      </c>
      <c r="AG340" s="228">
        <f>IFERROR(VLOOKUP(AF340,IPC!$E$2:$F$1745,2,0),IPC!$H$1)</f>
        <v>166.56194215159996</v>
      </c>
      <c r="AH340" s="227" t="str">
        <f t="shared" si="125"/>
        <v>1-1900</v>
      </c>
      <c r="AI340" s="228">
        <f>IFERROR(VLOOKUP(AH340,IPC!$E$2:$F$1745,2,0),IPC!$H$1)</f>
        <v>196.40440950939998</v>
      </c>
      <c r="AJ340" s="227">
        <f>VLOOKUP(N340,T!$AD$1:$AE$50,2,0)</f>
        <v>0</v>
      </c>
      <c r="AK340" s="227" t="str">
        <f t="shared" si="141"/>
        <v>ok</v>
      </c>
      <c r="AL340" s="229" t="s">
        <v>2191</v>
      </c>
      <c r="AM340" s="229">
        <v>2276261</v>
      </c>
    </row>
    <row r="341" spans="1:39" ht="15.75" hidden="1" x14ac:dyDescent="0.25">
      <c r="A341" s="207" t="s">
        <v>2532</v>
      </c>
      <c r="B341" s="208">
        <v>0</v>
      </c>
      <c r="C341" s="209">
        <v>1</v>
      </c>
      <c r="D341" s="209" t="s">
        <v>1584</v>
      </c>
      <c r="E341" s="235"/>
      <c r="F341" s="235"/>
      <c r="G341" s="235"/>
      <c r="H341" s="235"/>
      <c r="I341" s="211">
        <v>44447</v>
      </c>
      <c r="J341" s="212">
        <v>7</v>
      </c>
      <c r="K341" s="219" t="str">
        <f t="shared" si="142"/>
        <v/>
      </c>
      <c r="L341" s="214">
        <f t="shared" si="130"/>
        <v>4.6876712328767125</v>
      </c>
      <c r="M341" s="215">
        <f t="shared" si="131"/>
        <v>0</v>
      </c>
      <c r="N341" s="210" t="s">
        <v>1555</v>
      </c>
      <c r="O341" s="216">
        <f t="shared" si="136"/>
        <v>0.1031</v>
      </c>
      <c r="P341" s="217" t="s">
        <v>1584</v>
      </c>
      <c r="Q341" s="218"/>
      <c r="R341" s="217"/>
      <c r="S341" s="219" t="str">
        <f t="shared" si="132"/>
        <v/>
      </c>
      <c r="T341" s="220">
        <f t="shared" si="137"/>
        <v>0</v>
      </c>
      <c r="U341" s="220">
        <f t="shared" si="138"/>
        <v>0</v>
      </c>
      <c r="V341" s="221">
        <f t="shared" si="139"/>
        <v>0</v>
      </c>
      <c r="W341" s="222" t="str">
        <f t="shared" si="133"/>
        <v>El proceso no genera erogación</v>
      </c>
      <c r="X341" s="219" t="e">
        <f t="shared" si="126"/>
        <v>#N/A</v>
      </c>
      <c r="Y341" s="219" t="e">
        <f t="shared" si="127"/>
        <v>#N/A</v>
      </c>
      <c r="Z341" s="219" t="e">
        <f t="shared" si="128"/>
        <v>#N/A</v>
      </c>
      <c r="AA341" s="219" t="e">
        <f t="shared" si="129"/>
        <v>#N/A</v>
      </c>
      <c r="AB341" s="223" t="e">
        <f t="shared" si="124"/>
        <v>#N/A</v>
      </c>
      <c r="AC341" s="224">
        <f t="shared" si="134"/>
        <v>47002</v>
      </c>
      <c r="AD341" s="225" t="str">
        <f t="shared" si="140"/>
        <v>12-2023</v>
      </c>
      <c r="AE341" s="226">
        <f>IFERROR(VLOOKUP(AD341,IPC!$E$2:$F$1745,2,0),IPC!$H$1)</f>
        <v>196.40440950939998</v>
      </c>
      <c r="AF341" s="227" t="str">
        <f t="shared" si="135"/>
        <v>9-2021</v>
      </c>
      <c r="AG341" s="228">
        <f>IFERROR(VLOOKUP(AF341,IPC!$E$2:$F$1745,2,0),IPC!$H$1)</f>
        <v>157.6507493064</v>
      </c>
      <c r="AH341" s="227" t="str">
        <f t="shared" si="125"/>
        <v>1-1900</v>
      </c>
      <c r="AI341" s="228">
        <f>IFERROR(VLOOKUP(AH341,IPC!$E$2:$F$1745,2,0),IPC!$H$1)</f>
        <v>196.40440950939998</v>
      </c>
      <c r="AJ341" s="227">
        <f>VLOOKUP(N341,T!$AD$1:$AE$50,2,0)</f>
        <v>1</v>
      </c>
      <c r="AK341" s="227">
        <f t="shared" si="141"/>
        <v>0</v>
      </c>
      <c r="AL341" s="229" t="s">
        <v>2191</v>
      </c>
      <c r="AM341" s="229">
        <v>2276981</v>
      </c>
    </row>
    <row r="342" spans="1:39" ht="15.75" x14ac:dyDescent="0.25">
      <c r="A342" s="207" t="s">
        <v>2533</v>
      </c>
      <c r="B342" s="208">
        <v>54511560</v>
      </c>
      <c r="C342" s="209">
        <v>1</v>
      </c>
      <c r="D342" s="209" t="s">
        <v>1584</v>
      </c>
      <c r="E342" s="210" t="s">
        <v>1</v>
      </c>
      <c r="F342" s="210" t="s">
        <v>1</v>
      </c>
      <c r="G342" s="210" t="s">
        <v>1</v>
      </c>
      <c r="H342" s="210" t="s">
        <v>1</v>
      </c>
      <c r="I342" s="211">
        <v>44544</v>
      </c>
      <c r="J342" s="212">
        <v>17</v>
      </c>
      <c r="K342" s="219" t="str">
        <f t="shared" si="142"/>
        <v>MEDIA</v>
      </c>
      <c r="L342" s="214">
        <f t="shared" si="130"/>
        <v>14.953424657534246</v>
      </c>
      <c r="M342" s="215">
        <f t="shared" si="131"/>
        <v>67076472</v>
      </c>
      <c r="N342" s="210" t="s">
        <v>1725</v>
      </c>
      <c r="O342" s="216">
        <f t="shared" si="136"/>
        <v>0.1074</v>
      </c>
      <c r="P342" s="217" t="s">
        <v>1584</v>
      </c>
      <c r="Q342" s="218"/>
      <c r="R342" s="217"/>
      <c r="S342" s="219" t="str">
        <f t="shared" si="132"/>
        <v>Cuentas de orden</v>
      </c>
      <c r="T342" s="220">
        <f t="shared" si="137"/>
        <v>56618106</v>
      </c>
      <c r="U342" s="220">
        <f t="shared" si="138"/>
        <v>0</v>
      </c>
      <c r="V342" s="221">
        <f t="shared" si="139"/>
        <v>0</v>
      </c>
      <c r="W342" s="222" t="str">
        <f t="shared" si="133"/>
        <v>El proceso no genera erogación</v>
      </c>
      <c r="X342" s="219">
        <f t="shared" si="126"/>
        <v>35</v>
      </c>
      <c r="Y342" s="219">
        <f t="shared" si="127"/>
        <v>35</v>
      </c>
      <c r="Z342" s="219">
        <f t="shared" si="128"/>
        <v>35</v>
      </c>
      <c r="AA342" s="219">
        <f t="shared" si="129"/>
        <v>35</v>
      </c>
      <c r="AB342" s="223">
        <f t="shared" si="124"/>
        <v>0.35</v>
      </c>
      <c r="AC342" s="224">
        <f t="shared" si="134"/>
        <v>50749</v>
      </c>
      <c r="AD342" s="225" t="str">
        <f t="shared" si="140"/>
        <v>12-2023</v>
      </c>
      <c r="AE342" s="226">
        <f>IFERROR(VLOOKUP(AD342,IPC!$E$2:$F$1745,2,0),IPC!$H$1)</f>
        <v>196.40440950939998</v>
      </c>
      <c r="AF342" s="227" t="str">
        <f t="shared" si="135"/>
        <v>12-2021</v>
      </c>
      <c r="AG342" s="228">
        <f>IFERROR(VLOOKUP(AF342,IPC!$E$2:$F$1745,2,0),IPC!$H$1)</f>
        <v>159.61350400059999</v>
      </c>
      <c r="AH342" s="227" t="str">
        <f t="shared" si="125"/>
        <v>1-1900</v>
      </c>
      <c r="AI342" s="228">
        <f>IFERROR(VLOOKUP(AH342,IPC!$E$2:$F$1745,2,0),IPC!$H$1)</f>
        <v>196.40440950939998</v>
      </c>
      <c r="AJ342" s="227">
        <f>VLOOKUP(N342,T!$AD$1:$AE$50,2,0)</f>
        <v>0</v>
      </c>
      <c r="AK342" s="227" t="str">
        <f t="shared" si="141"/>
        <v>ok</v>
      </c>
      <c r="AL342" s="229" t="s">
        <v>2191</v>
      </c>
      <c r="AM342" s="229">
        <v>2277520</v>
      </c>
    </row>
    <row r="343" spans="1:39" ht="15.75" x14ac:dyDescent="0.25">
      <c r="A343" s="207" t="s">
        <v>2534</v>
      </c>
      <c r="B343" s="208">
        <v>640000000</v>
      </c>
      <c r="C343" s="209">
        <v>1</v>
      </c>
      <c r="D343" s="209" t="s">
        <v>1583</v>
      </c>
      <c r="E343" s="210" t="s">
        <v>1</v>
      </c>
      <c r="F343" s="210" t="s">
        <v>1</v>
      </c>
      <c r="G343" s="210" t="s">
        <v>2</v>
      </c>
      <c r="H343" s="210" t="s">
        <v>1</v>
      </c>
      <c r="I343" s="211">
        <v>44617</v>
      </c>
      <c r="J343" s="212">
        <v>7</v>
      </c>
      <c r="K343" s="219" t="str">
        <f t="shared" si="142"/>
        <v>MEDIA</v>
      </c>
      <c r="L343" s="214">
        <f t="shared" si="130"/>
        <v>5.1534246575342468</v>
      </c>
      <c r="M343" s="215">
        <f t="shared" si="131"/>
        <v>762206585</v>
      </c>
      <c r="N343" s="210" t="s">
        <v>1727</v>
      </c>
      <c r="O343" s="216">
        <f t="shared" si="136"/>
        <v>0.1031</v>
      </c>
      <c r="P343" s="217" t="s">
        <v>1584</v>
      </c>
      <c r="Q343" s="218"/>
      <c r="R343" s="217"/>
      <c r="S343" s="219" t="str">
        <f t="shared" si="132"/>
        <v>Cuentas de orden</v>
      </c>
      <c r="T343" s="220">
        <f t="shared" si="137"/>
        <v>733516825</v>
      </c>
      <c r="U343" s="220">
        <f t="shared" si="138"/>
        <v>733516825</v>
      </c>
      <c r="V343" s="221">
        <f t="shared" si="139"/>
        <v>0</v>
      </c>
      <c r="W343" s="222" t="str">
        <f t="shared" si="133"/>
        <v/>
      </c>
      <c r="X343" s="219">
        <f t="shared" ref="X343:X374" si="143">VLOOKUP(E343,$D$5:$F$9,3,0)</f>
        <v>35</v>
      </c>
      <c r="Y343" s="219">
        <f t="shared" ref="Y343:Y374" si="144">VLOOKUP(F343,$D$5:$F$9,3,0)</f>
        <v>35</v>
      </c>
      <c r="Z343" s="219">
        <f t="shared" ref="Z343:Z374" si="145">VLOOKUP(G343,$D$5:$F$9,3,0)</f>
        <v>65</v>
      </c>
      <c r="AA343" s="219">
        <f t="shared" ref="AA343:AA374" si="146">VLOOKUP(H343,$D$5:$F$9,3,0)</f>
        <v>35</v>
      </c>
      <c r="AB343" s="223">
        <f t="shared" si="124"/>
        <v>0.42499999999999999</v>
      </c>
      <c r="AC343" s="224">
        <f t="shared" si="134"/>
        <v>47172</v>
      </c>
      <c r="AD343" s="225" t="str">
        <f t="shared" si="140"/>
        <v>12-2023</v>
      </c>
      <c r="AE343" s="226">
        <f>IFERROR(VLOOKUP(AD343,IPC!$E$2:$F$1745,2,0),IPC!$H$1)</f>
        <v>196.40440950939998</v>
      </c>
      <c r="AF343" s="227" t="str">
        <f t="shared" si="135"/>
        <v>2-2022</v>
      </c>
      <c r="AG343" s="228">
        <f>IFERROR(VLOOKUP(AF343,IPC!$E$2:$F$1745,2,0),IPC!$H$1)</f>
        <v>164.91437434259998</v>
      </c>
      <c r="AH343" s="227" t="str">
        <f t="shared" si="125"/>
        <v>1-1900</v>
      </c>
      <c r="AI343" s="228">
        <f>IFERROR(VLOOKUP(AH343,IPC!$E$2:$F$1745,2,0),IPC!$H$1)</f>
        <v>196.40440950939998</v>
      </c>
      <c r="AJ343" s="227">
        <f>VLOOKUP(N343,T!$AD$1:$AE$50,2,0)</f>
        <v>0</v>
      </c>
      <c r="AK343" s="227" t="str">
        <f t="shared" si="141"/>
        <v>ok</v>
      </c>
      <c r="AL343" s="229" t="s">
        <v>2191</v>
      </c>
      <c r="AM343" s="229">
        <v>2280132</v>
      </c>
    </row>
    <row r="344" spans="1:39" ht="15.75" x14ac:dyDescent="0.25">
      <c r="A344" s="207" t="s">
        <v>2535</v>
      </c>
      <c r="B344" s="208">
        <v>136737336</v>
      </c>
      <c r="C344" s="209">
        <v>1</v>
      </c>
      <c r="D344" s="209" t="s">
        <v>1583</v>
      </c>
      <c r="E344" s="210" t="s">
        <v>2</v>
      </c>
      <c r="F344" s="210" t="s">
        <v>0</v>
      </c>
      <c r="G344" s="210" t="s">
        <v>1</v>
      </c>
      <c r="H344" s="210" t="s">
        <v>1</v>
      </c>
      <c r="I344" s="211">
        <v>44630</v>
      </c>
      <c r="J344" s="212">
        <v>7</v>
      </c>
      <c r="K344" s="219" t="str">
        <f t="shared" si="142"/>
        <v>ALTA</v>
      </c>
      <c r="L344" s="214">
        <f t="shared" si="130"/>
        <v>5.1890410958904107</v>
      </c>
      <c r="M344" s="215">
        <f t="shared" si="131"/>
        <v>161236207</v>
      </c>
      <c r="N344" s="210" t="s">
        <v>8</v>
      </c>
      <c r="O344" s="216">
        <f t="shared" si="136"/>
        <v>0.1031</v>
      </c>
      <c r="P344" s="217" t="s">
        <v>1584</v>
      </c>
      <c r="Q344" s="218"/>
      <c r="R344" s="217"/>
      <c r="S344" s="219" t="str">
        <f t="shared" si="132"/>
        <v>Provisión contable</v>
      </c>
      <c r="T344" s="220">
        <f t="shared" si="137"/>
        <v>155126073</v>
      </c>
      <c r="U344" s="220">
        <f t="shared" si="138"/>
        <v>155126073</v>
      </c>
      <c r="V344" s="221">
        <f t="shared" si="139"/>
        <v>155126073</v>
      </c>
      <c r="W344" s="222" t="str">
        <f t="shared" si="133"/>
        <v/>
      </c>
      <c r="X344" s="219">
        <f t="shared" si="143"/>
        <v>65</v>
      </c>
      <c r="Y344" s="219">
        <f t="shared" si="144"/>
        <v>92</v>
      </c>
      <c r="Z344" s="219">
        <f t="shared" si="145"/>
        <v>35</v>
      </c>
      <c r="AA344" s="219">
        <f t="shared" si="146"/>
        <v>35</v>
      </c>
      <c r="AB344" s="223">
        <f t="shared" si="124"/>
        <v>0.5675</v>
      </c>
      <c r="AC344" s="224">
        <f t="shared" si="134"/>
        <v>47185</v>
      </c>
      <c r="AD344" s="225" t="str">
        <f t="shared" si="140"/>
        <v>12-2023</v>
      </c>
      <c r="AE344" s="226">
        <f>IFERROR(VLOOKUP(AD344,IPC!$E$2:$F$1745,2,0),IPC!$H$1)</f>
        <v>196.40440950939998</v>
      </c>
      <c r="AF344" s="227" t="str">
        <f t="shared" si="135"/>
        <v>3-2022</v>
      </c>
      <c r="AG344" s="228">
        <f>IFERROR(VLOOKUP(AF344,IPC!$E$2:$F$1745,2,0),IPC!$H$1)</f>
        <v>166.56194215159996</v>
      </c>
      <c r="AH344" s="227" t="str">
        <f t="shared" si="125"/>
        <v>1-1900</v>
      </c>
      <c r="AI344" s="228">
        <f>IFERROR(VLOOKUP(AH344,IPC!$E$2:$F$1745,2,0),IPC!$H$1)</f>
        <v>196.40440950939998</v>
      </c>
      <c r="AJ344" s="227">
        <f>VLOOKUP(N344,T!$AD$1:$AE$50,2,0)</f>
        <v>0</v>
      </c>
      <c r="AK344" s="227" t="str">
        <f t="shared" si="141"/>
        <v>ok</v>
      </c>
      <c r="AL344" s="229" t="s">
        <v>2191</v>
      </c>
      <c r="AM344" s="229">
        <v>2282600</v>
      </c>
    </row>
    <row r="345" spans="1:39" ht="15.75" x14ac:dyDescent="0.25">
      <c r="A345" s="207" t="s">
        <v>2536</v>
      </c>
      <c r="B345" s="208">
        <v>22713150</v>
      </c>
      <c r="C345" s="209">
        <v>1</v>
      </c>
      <c r="D345" s="209" t="s">
        <v>1583</v>
      </c>
      <c r="E345" s="210" t="s">
        <v>2</v>
      </c>
      <c r="F345" s="210" t="s">
        <v>1</v>
      </c>
      <c r="G345" s="210" t="s">
        <v>1</v>
      </c>
      <c r="H345" s="210" t="s">
        <v>2</v>
      </c>
      <c r="I345" s="211">
        <v>44678</v>
      </c>
      <c r="J345" s="212">
        <v>7</v>
      </c>
      <c r="K345" s="219" t="str">
        <f t="shared" si="142"/>
        <v>MEDIA</v>
      </c>
      <c r="L345" s="214">
        <f t="shared" si="130"/>
        <v>5.3205479452054796</v>
      </c>
      <c r="M345" s="215">
        <f t="shared" si="131"/>
        <v>26452687</v>
      </c>
      <c r="N345" s="210" t="s">
        <v>1725</v>
      </c>
      <c r="O345" s="216">
        <f t="shared" si="136"/>
        <v>0.1031</v>
      </c>
      <c r="P345" s="217" t="s">
        <v>1583</v>
      </c>
      <c r="Q345" s="218">
        <v>44984</v>
      </c>
      <c r="R345" s="217">
        <v>0</v>
      </c>
      <c r="S345" s="219" t="str">
        <f t="shared" si="132"/>
        <v>Provisión contable</v>
      </c>
      <c r="T345" s="220">
        <f t="shared" si="137"/>
        <v>25425343</v>
      </c>
      <c r="U345" s="220">
        <f t="shared" si="138"/>
        <v>0</v>
      </c>
      <c r="V345" s="221">
        <f t="shared" si="139"/>
        <v>0</v>
      </c>
      <c r="W345" s="222" t="str">
        <f t="shared" si="133"/>
        <v>Ya tiene fallo desfavorable, clasifíquelo como Provisión contable</v>
      </c>
      <c r="X345" s="219">
        <f t="shared" si="143"/>
        <v>65</v>
      </c>
      <c r="Y345" s="219">
        <f t="shared" si="144"/>
        <v>35</v>
      </c>
      <c r="Z345" s="219">
        <f t="shared" si="145"/>
        <v>35</v>
      </c>
      <c r="AA345" s="219">
        <f t="shared" si="146"/>
        <v>65</v>
      </c>
      <c r="AB345" s="223">
        <f t="shared" si="124"/>
        <v>0.5</v>
      </c>
      <c r="AC345" s="224">
        <f t="shared" si="134"/>
        <v>47233</v>
      </c>
      <c r="AD345" s="225" t="str">
        <f t="shared" si="140"/>
        <v>12-2023</v>
      </c>
      <c r="AE345" s="226">
        <f>IFERROR(VLOOKUP(AD345,IPC!$E$2:$F$1745,2,0),IPC!$H$1)</f>
        <v>196.40440950939998</v>
      </c>
      <c r="AF345" s="227" t="str">
        <f t="shared" si="135"/>
        <v>4-2022</v>
      </c>
      <c r="AG345" s="228">
        <f>IFERROR(VLOOKUP(AF345,IPC!$E$2:$F$1745,2,0),IPC!$H$1)</f>
        <v>168.63931025859998</v>
      </c>
      <c r="AH345" s="227" t="str">
        <f t="shared" si="125"/>
        <v>2-2023</v>
      </c>
      <c r="AI345" s="228">
        <f>IFERROR(VLOOKUP(AH345,IPC!$E$2:$F$1745,2,0),IPC!$H$1)</f>
        <v>186.81986286399999</v>
      </c>
      <c r="AJ345" s="227">
        <f>VLOOKUP(N345,T!$AD$1:$AE$50,2,0)</f>
        <v>0</v>
      </c>
      <c r="AK345" s="227" t="str">
        <f t="shared" si="141"/>
        <v>ok</v>
      </c>
      <c r="AL345" s="229" t="s">
        <v>2191</v>
      </c>
      <c r="AM345" s="229">
        <v>2290046</v>
      </c>
    </row>
    <row r="346" spans="1:39" ht="15.75" x14ac:dyDescent="0.25">
      <c r="A346" s="207" t="s">
        <v>2537</v>
      </c>
      <c r="B346" s="208">
        <v>935781780</v>
      </c>
      <c r="C346" s="209">
        <v>1</v>
      </c>
      <c r="D346" s="209" t="s">
        <v>1583</v>
      </c>
      <c r="E346" s="210" t="s">
        <v>1</v>
      </c>
      <c r="F346" s="210" t="s">
        <v>1</v>
      </c>
      <c r="G346" s="210" t="s">
        <v>5</v>
      </c>
      <c r="H346" s="210" t="s">
        <v>5</v>
      </c>
      <c r="I346" s="211">
        <v>44546</v>
      </c>
      <c r="J346" s="212">
        <v>12</v>
      </c>
      <c r="K346" s="219" t="str">
        <f t="shared" si="142"/>
        <v>BAJA</v>
      </c>
      <c r="L346" s="214">
        <f t="shared" si="130"/>
        <v>9.9589041095890405</v>
      </c>
      <c r="M346" s="215">
        <f t="shared" si="131"/>
        <v>1151479438</v>
      </c>
      <c r="N346" s="210" t="s">
        <v>1727</v>
      </c>
      <c r="O346" s="216">
        <f t="shared" si="136"/>
        <v>0.1074</v>
      </c>
      <c r="P346" s="217" t="s">
        <v>1584</v>
      </c>
      <c r="Q346" s="218"/>
      <c r="R346" s="217"/>
      <c r="S346" s="219" t="str">
        <f t="shared" si="132"/>
        <v>Cuentas de orden</v>
      </c>
      <c r="T346" s="220">
        <f t="shared" si="137"/>
        <v>1028558646</v>
      </c>
      <c r="U346" s="220">
        <f t="shared" si="138"/>
        <v>1028558646</v>
      </c>
      <c r="V346" s="221">
        <f t="shared" si="139"/>
        <v>0</v>
      </c>
      <c r="W346" s="222" t="str">
        <f t="shared" si="133"/>
        <v/>
      </c>
      <c r="X346" s="219">
        <f t="shared" si="143"/>
        <v>35</v>
      </c>
      <c r="Y346" s="219">
        <f t="shared" si="144"/>
        <v>35</v>
      </c>
      <c r="Z346" s="219">
        <f t="shared" si="145"/>
        <v>8</v>
      </c>
      <c r="AA346" s="219">
        <f t="shared" si="146"/>
        <v>8</v>
      </c>
      <c r="AB346" s="223">
        <f t="shared" si="124"/>
        <v>0.215</v>
      </c>
      <c r="AC346" s="224">
        <f t="shared" si="134"/>
        <v>48926</v>
      </c>
      <c r="AD346" s="225" t="str">
        <f t="shared" si="140"/>
        <v>12-2023</v>
      </c>
      <c r="AE346" s="226">
        <f>IFERROR(VLOOKUP(AD346,IPC!$E$2:$F$1745,2,0),IPC!$H$1)</f>
        <v>196.40440950939998</v>
      </c>
      <c r="AF346" s="227" t="str">
        <f t="shared" si="135"/>
        <v>12-2021</v>
      </c>
      <c r="AG346" s="228">
        <f>IFERROR(VLOOKUP(AF346,IPC!$E$2:$F$1745,2,0),IPC!$H$1)</f>
        <v>159.61350400059999</v>
      </c>
      <c r="AH346" s="227" t="str">
        <f t="shared" si="125"/>
        <v>1-1900</v>
      </c>
      <c r="AI346" s="228">
        <f>IFERROR(VLOOKUP(AH346,IPC!$E$2:$F$1745,2,0),IPC!$H$1)</f>
        <v>196.40440950939998</v>
      </c>
      <c r="AJ346" s="227">
        <f>VLOOKUP(N346,T!$AD$1:$AE$50,2,0)</f>
        <v>0</v>
      </c>
      <c r="AK346" s="227" t="str">
        <f t="shared" si="141"/>
        <v>ok</v>
      </c>
      <c r="AL346" s="229" t="s">
        <v>2191</v>
      </c>
      <c r="AM346" s="229">
        <v>2295813</v>
      </c>
    </row>
    <row r="347" spans="1:39" ht="15.75" x14ac:dyDescent="0.25">
      <c r="A347" s="207" t="s">
        <v>2538</v>
      </c>
      <c r="B347" s="208">
        <v>11000000</v>
      </c>
      <c r="C347" s="209">
        <v>1</v>
      </c>
      <c r="D347" s="209" t="s">
        <v>1583</v>
      </c>
      <c r="E347" s="210" t="s">
        <v>1</v>
      </c>
      <c r="F347" s="210" t="s">
        <v>2</v>
      </c>
      <c r="G347" s="210" t="s">
        <v>1</v>
      </c>
      <c r="H347" s="210" t="s">
        <v>5</v>
      </c>
      <c r="I347" s="211">
        <v>44700</v>
      </c>
      <c r="J347" s="212">
        <v>8</v>
      </c>
      <c r="K347" s="219" t="str">
        <f t="shared" si="142"/>
        <v>MEDIA</v>
      </c>
      <c r="L347" s="214">
        <f t="shared" si="130"/>
        <v>6.3808219178082188</v>
      </c>
      <c r="M347" s="215">
        <f t="shared" si="131"/>
        <v>12704212</v>
      </c>
      <c r="N347" s="210" t="s">
        <v>1725</v>
      </c>
      <c r="O347" s="216">
        <f t="shared" si="136"/>
        <v>0.1031</v>
      </c>
      <c r="P347" s="217" t="s">
        <v>1584</v>
      </c>
      <c r="Q347" s="218"/>
      <c r="R347" s="217"/>
      <c r="S347" s="219" t="str">
        <f t="shared" si="132"/>
        <v>Cuentas de orden</v>
      </c>
      <c r="T347" s="220">
        <f t="shared" si="137"/>
        <v>12114809</v>
      </c>
      <c r="U347" s="220">
        <f t="shared" si="138"/>
        <v>12114809</v>
      </c>
      <c r="V347" s="221">
        <f t="shared" si="139"/>
        <v>0</v>
      </c>
      <c r="W347" s="222" t="str">
        <f t="shared" si="133"/>
        <v/>
      </c>
      <c r="X347" s="219">
        <f t="shared" si="143"/>
        <v>35</v>
      </c>
      <c r="Y347" s="219">
        <f t="shared" si="144"/>
        <v>65</v>
      </c>
      <c r="Z347" s="219">
        <f t="shared" si="145"/>
        <v>35</v>
      </c>
      <c r="AA347" s="219">
        <f t="shared" si="146"/>
        <v>8</v>
      </c>
      <c r="AB347" s="223">
        <f t="shared" si="124"/>
        <v>0.35749999999999998</v>
      </c>
      <c r="AC347" s="224">
        <f t="shared" si="134"/>
        <v>47620</v>
      </c>
      <c r="AD347" s="225" t="str">
        <f t="shared" si="140"/>
        <v>12-2023</v>
      </c>
      <c r="AE347" s="226">
        <f>IFERROR(VLOOKUP(AD347,IPC!$E$2:$F$1745,2,0),IPC!$H$1)</f>
        <v>196.40440950939998</v>
      </c>
      <c r="AF347" s="227" t="str">
        <f t="shared" si="135"/>
        <v>5-2022</v>
      </c>
      <c r="AG347" s="228">
        <f>IFERROR(VLOOKUP(AF347,IPC!$E$2:$F$1745,2,0),IPC!$H$1)</f>
        <v>170.05765124199999</v>
      </c>
      <c r="AH347" s="227" t="str">
        <f t="shared" si="125"/>
        <v>1-1900</v>
      </c>
      <c r="AI347" s="228">
        <f>IFERROR(VLOOKUP(AH347,IPC!$E$2:$F$1745,2,0),IPC!$H$1)</f>
        <v>196.40440950939998</v>
      </c>
      <c r="AJ347" s="227">
        <f>VLOOKUP(N347,T!$AD$1:$AE$50,2,0)</f>
        <v>0</v>
      </c>
      <c r="AK347" s="227" t="str">
        <f t="shared" si="141"/>
        <v>ok</v>
      </c>
      <c r="AL347" s="229" t="s">
        <v>2191</v>
      </c>
      <c r="AM347" s="229">
        <v>2301588</v>
      </c>
    </row>
    <row r="348" spans="1:39" ht="15.75" x14ac:dyDescent="0.25">
      <c r="A348" s="207" t="s">
        <v>2539</v>
      </c>
      <c r="B348" s="208">
        <v>635133654</v>
      </c>
      <c r="C348" s="209">
        <v>1</v>
      </c>
      <c r="D348" s="209" t="s">
        <v>1583</v>
      </c>
      <c r="E348" s="210" t="s">
        <v>2</v>
      </c>
      <c r="F348" s="210" t="s">
        <v>2</v>
      </c>
      <c r="G348" s="210" t="s">
        <v>1</v>
      </c>
      <c r="H348" s="210" t="s">
        <v>1</v>
      </c>
      <c r="I348" s="211">
        <v>44537</v>
      </c>
      <c r="J348" s="212">
        <v>8</v>
      </c>
      <c r="K348" s="219" t="str">
        <f t="shared" si="142"/>
        <v>MEDIA</v>
      </c>
      <c r="L348" s="214">
        <f t="shared" si="130"/>
        <v>5.934246575342466</v>
      </c>
      <c r="M348" s="215">
        <f t="shared" si="131"/>
        <v>781531933</v>
      </c>
      <c r="N348" s="210" t="s">
        <v>1727</v>
      </c>
      <c r="O348" s="216">
        <f t="shared" si="136"/>
        <v>0.1031</v>
      </c>
      <c r="P348" s="217" t="s">
        <v>1584</v>
      </c>
      <c r="Q348" s="218"/>
      <c r="R348" s="217"/>
      <c r="S348" s="219" t="str">
        <f t="shared" si="132"/>
        <v>Cuentas de orden</v>
      </c>
      <c r="T348" s="220">
        <f t="shared" si="137"/>
        <v>747755252</v>
      </c>
      <c r="U348" s="220">
        <f t="shared" si="138"/>
        <v>747755252</v>
      </c>
      <c r="V348" s="221">
        <f t="shared" si="139"/>
        <v>0</v>
      </c>
      <c r="W348" s="222" t="str">
        <f t="shared" si="133"/>
        <v/>
      </c>
      <c r="X348" s="219">
        <f t="shared" si="143"/>
        <v>65</v>
      </c>
      <c r="Y348" s="219">
        <f t="shared" si="144"/>
        <v>65</v>
      </c>
      <c r="Z348" s="219">
        <f t="shared" si="145"/>
        <v>35</v>
      </c>
      <c r="AA348" s="219">
        <f t="shared" si="146"/>
        <v>35</v>
      </c>
      <c r="AB348" s="223">
        <f t="shared" si="124"/>
        <v>0.5</v>
      </c>
      <c r="AC348" s="224">
        <f t="shared" si="134"/>
        <v>47457</v>
      </c>
      <c r="AD348" s="225" t="str">
        <f t="shared" si="140"/>
        <v>12-2023</v>
      </c>
      <c r="AE348" s="226">
        <f>IFERROR(VLOOKUP(AD348,IPC!$E$2:$F$1745,2,0),IPC!$H$1)</f>
        <v>196.40440950939998</v>
      </c>
      <c r="AF348" s="227" t="str">
        <f t="shared" si="135"/>
        <v>12-2021</v>
      </c>
      <c r="AG348" s="228">
        <f>IFERROR(VLOOKUP(AF348,IPC!$E$2:$F$1745,2,0),IPC!$H$1)</f>
        <v>159.61350400059999</v>
      </c>
      <c r="AH348" s="227" t="str">
        <f t="shared" si="125"/>
        <v>1-1900</v>
      </c>
      <c r="AI348" s="228">
        <f>IFERROR(VLOOKUP(AH348,IPC!$E$2:$F$1745,2,0),IPC!$H$1)</f>
        <v>196.40440950939998</v>
      </c>
      <c r="AJ348" s="227">
        <f>VLOOKUP(N348,T!$AD$1:$AE$50,2,0)</f>
        <v>0</v>
      </c>
      <c r="AK348" s="227" t="str">
        <f t="shared" si="141"/>
        <v>ok</v>
      </c>
      <c r="AL348" s="229" t="s">
        <v>2191</v>
      </c>
      <c r="AM348" s="229">
        <v>2301759</v>
      </c>
    </row>
    <row r="349" spans="1:39" ht="15.75" x14ac:dyDescent="0.25">
      <c r="A349" s="207" t="s">
        <v>2540</v>
      </c>
      <c r="B349" s="208">
        <v>10902312</v>
      </c>
      <c r="C349" s="209">
        <v>1</v>
      </c>
      <c r="D349" s="209" t="s">
        <v>1583</v>
      </c>
      <c r="E349" s="210" t="s">
        <v>1</v>
      </c>
      <c r="F349" s="210" t="s">
        <v>1</v>
      </c>
      <c r="G349" s="210" t="s">
        <v>1</v>
      </c>
      <c r="H349" s="210" t="s">
        <v>1</v>
      </c>
      <c r="I349" s="211">
        <v>44680</v>
      </c>
      <c r="J349" s="212">
        <v>9</v>
      </c>
      <c r="K349" s="219" t="str">
        <f t="shared" si="142"/>
        <v>MEDIA</v>
      </c>
      <c r="L349" s="214">
        <f t="shared" si="130"/>
        <v>7.3260273972602743</v>
      </c>
      <c r="M349" s="215">
        <f t="shared" si="131"/>
        <v>12697290</v>
      </c>
      <c r="N349" s="210" t="s">
        <v>1725</v>
      </c>
      <c r="O349" s="216">
        <f t="shared" si="136"/>
        <v>0.1074</v>
      </c>
      <c r="P349" s="217" t="s">
        <v>1584</v>
      </c>
      <c r="Q349" s="218"/>
      <c r="R349" s="217"/>
      <c r="S349" s="219" t="str">
        <f t="shared" si="132"/>
        <v>Cuentas de orden</v>
      </c>
      <c r="T349" s="220">
        <f t="shared" si="137"/>
        <v>11685449</v>
      </c>
      <c r="U349" s="220">
        <f t="shared" si="138"/>
        <v>11685449</v>
      </c>
      <c r="V349" s="221">
        <f t="shared" si="139"/>
        <v>0</v>
      </c>
      <c r="W349" s="222" t="str">
        <f t="shared" si="133"/>
        <v/>
      </c>
      <c r="X349" s="219">
        <f t="shared" si="143"/>
        <v>35</v>
      </c>
      <c r="Y349" s="219">
        <f t="shared" si="144"/>
        <v>35</v>
      </c>
      <c r="Z349" s="219">
        <f t="shared" si="145"/>
        <v>35</v>
      </c>
      <c r="AA349" s="219">
        <f t="shared" si="146"/>
        <v>35</v>
      </c>
      <c r="AB349" s="223">
        <f t="shared" si="124"/>
        <v>0.35</v>
      </c>
      <c r="AC349" s="224">
        <f t="shared" si="134"/>
        <v>47965</v>
      </c>
      <c r="AD349" s="225" t="str">
        <f t="shared" si="140"/>
        <v>12-2023</v>
      </c>
      <c r="AE349" s="226">
        <f>IFERROR(VLOOKUP(AD349,IPC!$E$2:$F$1745,2,0),IPC!$H$1)</f>
        <v>196.40440950939998</v>
      </c>
      <c r="AF349" s="227" t="str">
        <f t="shared" si="135"/>
        <v>4-2022</v>
      </c>
      <c r="AG349" s="228">
        <f>IFERROR(VLOOKUP(AF349,IPC!$E$2:$F$1745,2,0),IPC!$H$1)</f>
        <v>168.63931025859998</v>
      </c>
      <c r="AH349" s="227" t="str">
        <f t="shared" si="125"/>
        <v>1-1900</v>
      </c>
      <c r="AI349" s="228">
        <f>IFERROR(VLOOKUP(AH349,IPC!$E$2:$F$1745,2,0),IPC!$H$1)</f>
        <v>196.40440950939998</v>
      </c>
      <c r="AJ349" s="227">
        <f>VLOOKUP(N349,T!$AD$1:$AE$50,2,0)</f>
        <v>0</v>
      </c>
      <c r="AK349" s="227" t="str">
        <f t="shared" si="141"/>
        <v>ok</v>
      </c>
      <c r="AL349" s="229" t="s">
        <v>2191</v>
      </c>
      <c r="AM349" s="229">
        <v>2303816</v>
      </c>
    </row>
    <row r="350" spans="1:39" ht="15.75" x14ac:dyDescent="0.25">
      <c r="A350" s="207" t="s">
        <v>2541</v>
      </c>
      <c r="B350" s="208">
        <v>50000000</v>
      </c>
      <c r="C350" s="209">
        <v>1</v>
      </c>
      <c r="D350" s="209" t="s">
        <v>1583</v>
      </c>
      <c r="E350" s="210" t="s">
        <v>5</v>
      </c>
      <c r="F350" s="210" t="s">
        <v>5</v>
      </c>
      <c r="G350" s="210" t="s">
        <v>2</v>
      </c>
      <c r="H350" s="210" t="s">
        <v>1</v>
      </c>
      <c r="I350" s="211">
        <v>44091</v>
      </c>
      <c r="J350" s="212">
        <v>8</v>
      </c>
      <c r="K350" s="219" t="str">
        <f t="shared" si="142"/>
        <v>MEDIA</v>
      </c>
      <c r="L350" s="214">
        <f t="shared" si="130"/>
        <v>4.7123287671232879</v>
      </c>
      <c r="M350" s="215">
        <f t="shared" si="131"/>
        <v>65101149</v>
      </c>
      <c r="N350" s="210" t="s">
        <v>1725</v>
      </c>
      <c r="O350" s="216">
        <f t="shared" si="136"/>
        <v>0.1031</v>
      </c>
      <c r="P350" s="217" t="s">
        <v>1584</v>
      </c>
      <c r="Q350" s="218"/>
      <c r="R350" s="217"/>
      <c r="S350" s="219" t="str">
        <f t="shared" si="132"/>
        <v>Cuentas de orden</v>
      </c>
      <c r="T350" s="220">
        <f t="shared" si="137"/>
        <v>62856795</v>
      </c>
      <c r="U350" s="220">
        <f t="shared" si="138"/>
        <v>62856795</v>
      </c>
      <c r="V350" s="221">
        <f t="shared" si="139"/>
        <v>0</v>
      </c>
      <c r="W350" s="222" t="str">
        <f t="shared" si="133"/>
        <v/>
      </c>
      <c r="X350" s="219">
        <f t="shared" si="143"/>
        <v>8</v>
      </c>
      <c r="Y350" s="219">
        <f t="shared" si="144"/>
        <v>8</v>
      </c>
      <c r="Z350" s="219">
        <f t="shared" si="145"/>
        <v>65</v>
      </c>
      <c r="AA350" s="219">
        <f t="shared" si="146"/>
        <v>35</v>
      </c>
      <c r="AB350" s="223">
        <f t="shared" si="124"/>
        <v>0.28999999999999998</v>
      </c>
      <c r="AC350" s="224">
        <f t="shared" si="134"/>
        <v>47011</v>
      </c>
      <c r="AD350" s="225" t="str">
        <f t="shared" si="140"/>
        <v>12-2023</v>
      </c>
      <c r="AE350" s="226">
        <f>IFERROR(VLOOKUP(AD350,IPC!$E$2:$F$1745,2,0),IPC!$H$1)</f>
        <v>196.40440950939998</v>
      </c>
      <c r="AF350" s="227" t="str">
        <f t="shared" si="135"/>
        <v>9-2020</v>
      </c>
      <c r="AG350" s="228">
        <f>IFERROR(VLOOKUP(AF350,IPC!$E$2:$F$1745,2,0),IPC!$H$1)</f>
        <v>150.84557792140001</v>
      </c>
      <c r="AH350" s="227" t="str">
        <f t="shared" si="125"/>
        <v>1-1900</v>
      </c>
      <c r="AI350" s="228">
        <f>IFERROR(VLOOKUP(AH350,IPC!$E$2:$F$1745,2,0),IPC!$H$1)</f>
        <v>196.40440950939998</v>
      </c>
      <c r="AJ350" s="227">
        <f>VLOOKUP(N350,T!$AD$1:$AE$50,2,0)</f>
        <v>0</v>
      </c>
      <c r="AK350" s="227" t="str">
        <f t="shared" si="141"/>
        <v>ok</v>
      </c>
      <c r="AL350" s="229" t="s">
        <v>2191</v>
      </c>
      <c r="AM350" s="229">
        <v>2315521</v>
      </c>
    </row>
    <row r="351" spans="1:39" ht="15.75" x14ac:dyDescent="0.25">
      <c r="A351" s="207" t="s">
        <v>2542</v>
      </c>
      <c r="B351" s="208">
        <v>30008839</v>
      </c>
      <c r="C351" s="209">
        <v>1</v>
      </c>
      <c r="D351" s="209" t="s">
        <v>1583</v>
      </c>
      <c r="E351" s="210" t="s">
        <v>2</v>
      </c>
      <c r="F351" s="210" t="s">
        <v>1</v>
      </c>
      <c r="G351" s="210" t="s">
        <v>1</v>
      </c>
      <c r="H351" s="210" t="s">
        <v>1</v>
      </c>
      <c r="I351" s="211">
        <v>44224</v>
      </c>
      <c r="J351" s="212">
        <v>11</v>
      </c>
      <c r="K351" s="219" t="str">
        <f t="shared" si="142"/>
        <v>MEDIA</v>
      </c>
      <c r="L351" s="214">
        <f t="shared" si="130"/>
        <v>8.0767123287671225</v>
      </c>
      <c r="M351" s="215">
        <f t="shared" si="131"/>
        <v>38843468</v>
      </c>
      <c r="N351" s="210" t="s">
        <v>1725</v>
      </c>
      <c r="O351" s="216">
        <f t="shared" si="136"/>
        <v>0.1074</v>
      </c>
      <c r="P351" s="217" t="s">
        <v>1584</v>
      </c>
      <c r="Q351" s="218"/>
      <c r="R351" s="217"/>
      <c r="S351" s="219" t="str">
        <f t="shared" si="132"/>
        <v>Cuentas de orden</v>
      </c>
      <c r="T351" s="220">
        <f t="shared" si="137"/>
        <v>35445148</v>
      </c>
      <c r="U351" s="220">
        <f t="shared" si="138"/>
        <v>35445148</v>
      </c>
      <c r="V351" s="221">
        <f t="shared" si="139"/>
        <v>0</v>
      </c>
      <c r="W351" s="222" t="str">
        <f t="shared" si="133"/>
        <v/>
      </c>
      <c r="X351" s="219">
        <f t="shared" si="143"/>
        <v>65</v>
      </c>
      <c r="Y351" s="219">
        <f t="shared" si="144"/>
        <v>35</v>
      </c>
      <c r="Z351" s="219">
        <f t="shared" si="145"/>
        <v>35</v>
      </c>
      <c r="AA351" s="219">
        <f t="shared" si="146"/>
        <v>35</v>
      </c>
      <c r="AB351" s="223">
        <f t="shared" ref="AB351:AB396" si="147">+SUMPRODUCT(X351:AA351,$X$12:$AA$12)/100</f>
        <v>0.42499999999999999</v>
      </c>
      <c r="AC351" s="224">
        <f t="shared" si="134"/>
        <v>48239</v>
      </c>
      <c r="AD351" s="225" t="str">
        <f t="shared" si="140"/>
        <v>12-2023</v>
      </c>
      <c r="AE351" s="226">
        <f>IFERROR(VLOOKUP(AD351,IPC!$E$2:$F$1745,2,0),IPC!$H$1)</f>
        <v>196.40440950939998</v>
      </c>
      <c r="AF351" s="227" t="str">
        <f t="shared" si="135"/>
        <v>1-2021</v>
      </c>
      <c r="AG351" s="228">
        <f>IFERROR(VLOOKUP(AF351,IPC!$E$2:$F$1745,2,0),IPC!$H$1)</f>
        <v>151.7338318706</v>
      </c>
      <c r="AH351" s="227" t="str">
        <f t="shared" si="125"/>
        <v>1-1900</v>
      </c>
      <c r="AI351" s="228">
        <f>IFERROR(VLOOKUP(AH351,IPC!$E$2:$F$1745,2,0),IPC!$H$1)</f>
        <v>196.40440950939998</v>
      </c>
      <c r="AJ351" s="227">
        <f>VLOOKUP(N351,T!$AD$1:$AE$50,2,0)</f>
        <v>0</v>
      </c>
      <c r="AK351" s="227" t="str">
        <f t="shared" si="141"/>
        <v>ok</v>
      </c>
      <c r="AL351" s="229" t="s">
        <v>2191</v>
      </c>
      <c r="AM351" s="229">
        <v>2317786</v>
      </c>
    </row>
    <row r="352" spans="1:39" ht="15.75" x14ac:dyDescent="0.25">
      <c r="A352" s="207" t="s">
        <v>2543</v>
      </c>
      <c r="B352" s="208">
        <v>13273000</v>
      </c>
      <c r="C352" s="209">
        <v>1</v>
      </c>
      <c r="D352" s="209" t="s">
        <v>1584</v>
      </c>
      <c r="E352" s="235"/>
      <c r="F352" s="235"/>
      <c r="G352" s="235"/>
      <c r="H352" s="235"/>
      <c r="I352" s="211">
        <v>44069</v>
      </c>
      <c r="J352" s="212">
        <v>7</v>
      </c>
      <c r="K352" s="219" t="str">
        <f t="shared" si="142"/>
        <v/>
      </c>
      <c r="L352" s="214">
        <f t="shared" si="130"/>
        <v>3.6520547945205482</v>
      </c>
      <c r="M352" s="215">
        <f t="shared" si="131"/>
        <v>17336086</v>
      </c>
      <c r="N352" s="210" t="s">
        <v>1725</v>
      </c>
      <c r="O352" s="216">
        <f t="shared" si="136"/>
        <v>0.1031</v>
      </c>
      <c r="P352" s="217" t="s">
        <v>1584</v>
      </c>
      <c r="Q352" s="218"/>
      <c r="R352" s="217"/>
      <c r="S352" s="219" t="str">
        <f t="shared" si="132"/>
        <v/>
      </c>
      <c r="T352" s="220">
        <f t="shared" si="137"/>
        <v>16871078</v>
      </c>
      <c r="U352" s="220">
        <f t="shared" si="138"/>
        <v>0</v>
      </c>
      <c r="V352" s="221">
        <f t="shared" si="139"/>
        <v>0</v>
      </c>
      <c r="W352" s="222" t="str">
        <f t="shared" si="133"/>
        <v>El proceso no genera erogación</v>
      </c>
      <c r="X352" s="219" t="e">
        <f t="shared" si="143"/>
        <v>#N/A</v>
      </c>
      <c r="Y352" s="219" t="e">
        <f t="shared" si="144"/>
        <v>#N/A</v>
      </c>
      <c r="Z352" s="219" t="e">
        <f t="shared" si="145"/>
        <v>#N/A</v>
      </c>
      <c r="AA352" s="219" t="e">
        <f t="shared" si="146"/>
        <v>#N/A</v>
      </c>
      <c r="AB352" s="223" t="e">
        <f t="shared" si="147"/>
        <v>#N/A</v>
      </c>
      <c r="AC352" s="224">
        <f t="shared" si="134"/>
        <v>46624</v>
      </c>
      <c r="AD352" s="225" t="str">
        <f t="shared" si="140"/>
        <v>12-2023</v>
      </c>
      <c r="AE352" s="226">
        <f>IFERROR(VLOOKUP(AD352,IPC!$E$2:$F$1745,2,0),IPC!$H$1)</f>
        <v>196.40440950939998</v>
      </c>
      <c r="AF352" s="227" t="str">
        <f t="shared" si="135"/>
        <v>8-2020</v>
      </c>
      <c r="AG352" s="228">
        <f>IFERROR(VLOOKUP(AF352,IPC!$E$2:$F$1745,2,0),IPC!$H$1)</f>
        <v>150.37279759359998</v>
      </c>
      <c r="AH352" s="227" t="str">
        <f t="shared" si="125"/>
        <v>1-1900</v>
      </c>
      <c r="AI352" s="228">
        <f>IFERROR(VLOOKUP(AH352,IPC!$E$2:$F$1745,2,0),IPC!$H$1)</f>
        <v>196.40440950939998</v>
      </c>
      <c r="AJ352" s="227">
        <f>VLOOKUP(N352,T!$AD$1:$AE$50,2,0)</f>
        <v>0</v>
      </c>
      <c r="AK352" s="227" t="str">
        <f t="shared" si="141"/>
        <v>ok</v>
      </c>
      <c r="AL352" s="229" t="s">
        <v>2191</v>
      </c>
      <c r="AM352" s="229">
        <v>2320942</v>
      </c>
    </row>
    <row r="353" spans="1:39" ht="15.75" x14ac:dyDescent="0.25">
      <c r="A353" s="207" t="s">
        <v>2544</v>
      </c>
      <c r="B353" s="208">
        <v>54511560</v>
      </c>
      <c r="C353" s="209">
        <v>1</v>
      </c>
      <c r="D353" s="209" t="s">
        <v>1584</v>
      </c>
      <c r="E353" s="210" t="s">
        <v>5</v>
      </c>
      <c r="F353" s="210" t="s">
        <v>5</v>
      </c>
      <c r="G353" s="210" t="s">
        <v>5</v>
      </c>
      <c r="H353" s="210" t="s">
        <v>5</v>
      </c>
      <c r="I353" s="211">
        <v>44755</v>
      </c>
      <c r="J353" s="212">
        <v>7</v>
      </c>
      <c r="K353" s="219" t="str">
        <f t="shared" si="142"/>
        <v>REMOTA</v>
      </c>
      <c r="L353" s="214">
        <f t="shared" si="130"/>
        <v>5.5315068493150683</v>
      </c>
      <c r="M353" s="215">
        <f t="shared" si="131"/>
        <v>62135111</v>
      </c>
      <c r="N353" s="210" t="s">
        <v>1725</v>
      </c>
      <c r="O353" s="216">
        <f t="shared" si="136"/>
        <v>0.1031</v>
      </c>
      <c r="P353" s="217" t="s">
        <v>1584</v>
      </c>
      <c r="Q353" s="218"/>
      <c r="R353" s="217"/>
      <c r="S353" s="219" t="str">
        <f t="shared" si="132"/>
        <v>No se registra</v>
      </c>
      <c r="T353" s="220">
        <f t="shared" si="137"/>
        <v>59628242</v>
      </c>
      <c r="U353" s="220">
        <f t="shared" si="138"/>
        <v>0</v>
      </c>
      <c r="V353" s="221">
        <f t="shared" si="139"/>
        <v>0</v>
      </c>
      <c r="W353" s="222" t="str">
        <f t="shared" si="133"/>
        <v>El proceso no genera erogación</v>
      </c>
      <c r="X353" s="219">
        <f t="shared" si="143"/>
        <v>8</v>
      </c>
      <c r="Y353" s="219">
        <f t="shared" si="144"/>
        <v>8</v>
      </c>
      <c r="Z353" s="219">
        <f t="shared" si="145"/>
        <v>8</v>
      </c>
      <c r="AA353" s="219">
        <f t="shared" si="146"/>
        <v>8</v>
      </c>
      <c r="AB353" s="223">
        <f t="shared" si="147"/>
        <v>0.08</v>
      </c>
      <c r="AC353" s="224">
        <f t="shared" si="134"/>
        <v>47310</v>
      </c>
      <c r="AD353" s="225" t="str">
        <f t="shared" si="140"/>
        <v>12-2023</v>
      </c>
      <c r="AE353" s="226">
        <f>IFERROR(VLOOKUP(AD353,IPC!$E$2:$F$1745,2,0),IPC!$H$1)</f>
        <v>196.40440950939998</v>
      </c>
      <c r="AF353" s="227" t="str">
        <f t="shared" si="135"/>
        <v>7-2022</v>
      </c>
      <c r="AG353" s="228">
        <f>IFERROR(VLOOKUP(AF353,IPC!$E$2:$F$1745,2,0),IPC!$H$1)</f>
        <v>172.3069394682</v>
      </c>
      <c r="AH353" s="227" t="str">
        <f t="shared" ref="AH353:AH396" si="148">(MONTH(Q353)&amp;"-"&amp;YEAR(Q353))</f>
        <v>1-1900</v>
      </c>
      <c r="AI353" s="228">
        <f>IFERROR(VLOOKUP(AH353,IPC!$E$2:$F$1745,2,0),IPC!$H$1)</f>
        <v>196.40440950939998</v>
      </c>
      <c r="AJ353" s="227">
        <f>VLOOKUP(N353,T!$AD$1:$AE$50,2,0)</f>
        <v>0</v>
      </c>
      <c r="AK353" s="227" t="str">
        <f t="shared" si="141"/>
        <v>ok</v>
      </c>
      <c r="AL353" s="229" t="s">
        <v>2191</v>
      </c>
      <c r="AM353" s="229">
        <v>2323214</v>
      </c>
    </row>
    <row r="354" spans="1:39" ht="15.75" x14ac:dyDescent="0.25">
      <c r="A354" s="207" t="s">
        <v>2545</v>
      </c>
      <c r="B354" s="208">
        <v>272557800</v>
      </c>
      <c r="C354" s="209">
        <v>1</v>
      </c>
      <c r="D354" s="209" t="s">
        <v>1584</v>
      </c>
      <c r="E354" s="210" t="s">
        <v>0</v>
      </c>
      <c r="F354" s="210" t="s">
        <v>0</v>
      </c>
      <c r="G354" s="210" t="s">
        <v>2</v>
      </c>
      <c r="H354" s="210" t="s">
        <v>2</v>
      </c>
      <c r="I354" s="211">
        <v>44757</v>
      </c>
      <c r="J354" s="212">
        <v>8</v>
      </c>
      <c r="K354" s="219" t="str">
        <f t="shared" si="142"/>
        <v>ALTA</v>
      </c>
      <c r="L354" s="214">
        <f t="shared" si="130"/>
        <v>6.536986301369863</v>
      </c>
      <c r="M354" s="215">
        <f t="shared" si="131"/>
        <v>310675553</v>
      </c>
      <c r="N354" s="210" t="s">
        <v>1725</v>
      </c>
      <c r="O354" s="216">
        <f t="shared" si="136"/>
        <v>0.1031</v>
      </c>
      <c r="P354" s="217" t="s">
        <v>1584</v>
      </c>
      <c r="Q354" s="218"/>
      <c r="R354" s="217"/>
      <c r="S354" s="219" t="str">
        <f t="shared" si="132"/>
        <v>Provisión contable</v>
      </c>
      <c r="T354" s="220">
        <f t="shared" si="137"/>
        <v>295917726</v>
      </c>
      <c r="U354" s="220">
        <f t="shared" si="138"/>
        <v>0</v>
      </c>
      <c r="V354" s="221">
        <f t="shared" si="139"/>
        <v>0</v>
      </c>
      <c r="W354" s="222" t="str">
        <f t="shared" si="133"/>
        <v>El proceso no genera erogación</v>
      </c>
      <c r="X354" s="219">
        <f t="shared" si="143"/>
        <v>92</v>
      </c>
      <c r="Y354" s="219">
        <f t="shared" si="144"/>
        <v>92</v>
      </c>
      <c r="Z354" s="219">
        <f t="shared" si="145"/>
        <v>65</v>
      </c>
      <c r="AA354" s="219">
        <f t="shared" si="146"/>
        <v>65</v>
      </c>
      <c r="AB354" s="223">
        <f t="shared" si="147"/>
        <v>0.78500000000000003</v>
      </c>
      <c r="AC354" s="224">
        <f t="shared" si="134"/>
        <v>47677</v>
      </c>
      <c r="AD354" s="225" t="str">
        <f t="shared" si="140"/>
        <v>12-2023</v>
      </c>
      <c r="AE354" s="226">
        <f>IFERROR(VLOOKUP(AD354,IPC!$E$2:$F$1745,2,0),IPC!$H$1)</f>
        <v>196.40440950939998</v>
      </c>
      <c r="AF354" s="227" t="str">
        <f t="shared" si="135"/>
        <v>7-2022</v>
      </c>
      <c r="AG354" s="228">
        <f>IFERROR(VLOOKUP(AF354,IPC!$E$2:$F$1745,2,0),IPC!$H$1)</f>
        <v>172.3069394682</v>
      </c>
      <c r="AH354" s="227" t="str">
        <f t="shared" si="148"/>
        <v>1-1900</v>
      </c>
      <c r="AI354" s="228">
        <f>IFERROR(VLOOKUP(AH354,IPC!$E$2:$F$1745,2,0),IPC!$H$1)</f>
        <v>196.40440950939998</v>
      </c>
      <c r="AJ354" s="227">
        <f>VLOOKUP(N354,T!$AD$1:$AE$50,2,0)</f>
        <v>0</v>
      </c>
      <c r="AK354" s="227" t="str">
        <f t="shared" si="141"/>
        <v>ok</v>
      </c>
      <c r="AL354" s="229" t="s">
        <v>2191</v>
      </c>
      <c r="AM354" s="229">
        <v>2324728</v>
      </c>
    </row>
    <row r="355" spans="1:39" ht="15.75" x14ac:dyDescent="0.25">
      <c r="A355" s="207" t="s">
        <v>2546</v>
      </c>
      <c r="B355" s="208">
        <v>45426300</v>
      </c>
      <c r="C355" s="209">
        <v>1</v>
      </c>
      <c r="D355" s="209" t="s">
        <v>1583</v>
      </c>
      <c r="E355" s="210" t="s">
        <v>5</v>
      </c>
      <c r="F355" s="210" t="s">
        <v>5</v>
      </c>
      <c r="G355" s="210" t="s">
        <v>5</v>
      </c>
      <c r="H355" s="210" t="s">
        <v>5</v>
      </c>
      <c r="I355" s="211">
        <v>44474</v>
      </c>
      <c r="J355" s="212">
        <v>10</v>
      </c>
      <c r="K355" s="219" t="str">
        <f t="shared" si="142"/>
        <v>REMOTA</v>
      </c>
      <c r="L355" s="214">
        <f t="shared" si="130"/>
        <v>7.7616438356164386</v>
      </c>
      <c r="M355" s="215">
        <f t="shared" si="131"/>
        <v>56582696</v>
      </c>
      <c r="N355" s="210" t="s">
        <v>1725</v>
      </c>
      <c r="O355" s="216">
        <f t="shared" si="136"/>
        <v>0.1074</v>
      </c>
      <c r="P355" s="217" t="s">
        <v>1584</v>
      </c>
      <c r="Q355" s="218"/>
      <c r="R355" s="217"/>
      <c r="S355" s="219" t="str">
        <f t="shared" si="132"/>
        <v>No se registra</v>
      </c>
      <c r="T355" s="220">
        <f t="shared" si="137"/>
        <v>51817147</v>
      </c>
      <c r="U355" s="220">
        <f t="shared" si="138"/>
        <v>51817147</v>
      </c>
      <c r="V355" s="221">
        <f t="shared" si="139"/>
        <v>0</v>
      </c>
      <c r="W355" s="222" t="str">
        <f t="shared" si="133"/>
        <v/>
      </c>
      <c r="X355" s="219">
        <f t="shared" si="143"/>
        <v>8</v>
      </c>
      <c r="Y355" s="219">
        <f t="shared" si="144"/>
        <v>8</v>
      </c>
      <c r="Z355" s="219">
        <f t="shared" si="145"/>
        <v>8</v>
      </c>
      <c r="AA355" s="219">
        <f t="shared" si="146"/>
        <v>8</v>
      </c>
      <c r="AB355" s="223">
        <f t="shared" si="147"/>
        <v>0.08</v>
      </c>
      <c r="AC355" s="224">
        <f t="shared" si="134"/>
        <v>48124</v>
      </c>
      <c r="AD355" s="225" t="str">
        <f t="shared" si="140"/>
        <v>12-2023</v>
      </c>
      <c r="AE355" s="226">
        <f>IFERROR(VLOOKUP(AD355,IPC!$E$2:$F$1745,2,0),IPC!$H$1)</f>
        <v>196.40440950939998</v>
      </c>
      <c r="AF355" s="227" t="str">
        <f t="shared" si="135"/>
        <v>10-2021</v>
      </c>
      <c r="AG355" s="228">
        <f>IFERROR(VLOOKUP(AF355,IPC!$E$2:$F$1745,2,0),IPC!$H$1)</f>
        <v>157.67940265959999</v>
      </c>
      <c r="AH355" s="227" t="str">
        <f t="shared" si="148"/>
        <v>1-1900</v>
      </c>
      <c r="AI355" s="228">
        <f>IFERROR(VLOOKUP(AH355,IPC!$E$2:$F$1745,2,0),IPC!$H$1)</f>
        <v>196.40440950939998</v>
      </c>
      <c r="AJ355" s="227">
        <f>VLOOKUP(N355,T!$AD$1:$AE$50,2,0)</f>
        <v>0</v>
      </c>
      <c r="AK355" s="227" t="str">
        <f t="shared" si="141"/>
        <v>ok</v>
      </c>
      <c r="AL355" s="229" t="s">
        <v>2191</v>
      </c>
      <c r="AM355" s="229">
        <v>2333049</v>
      </c>
    </row>
    <row r="356" spans="1:39" ht="15.75" x14ac:dyDescent="0.25">
      <c r="A356" s="207" t="s">
        <v>2547</v>
      </c>
      <c r="B356" s="208">
        <v>11704000</v>
      </c>
      <c r="C356" s="209">
        <v>1</v>
      </c>
      <c r="D356" s="209" t="s">
        <v>1583</v>
      </c>
      <c r="E356" s="210" t="s">
        <v>5</v>
      </c>
      <c r="F356" s="210" t="s">
        <v>5</v>
      </c>
      <c r="G356" s="210" t="s">
        <v>5</v>
      </c>
      <c r="H356" s="210" t="s">
        <v>5</v>
      </c>
      <c r="I356" s="211">
        <v>44678</v>
      </c>
      <c r="J356" s="212">
        <v>4</v>
      </c>
      <c r="K356" s="219" t="str">
        <f t="shared" si="142"/>
        <v>REMOTA</v>
      </c>
      <c r="L356" s="214">
        <f t="shared" si="130"/>
        <v>2.3205479452054796</v>
      </c>
      <c r="M356" s="215">
        <f t="shared" si="131"/>
        <v>13630969</v>
      </c>
      <c r="N356" s="210" t="s">
        <v>1725</v>
      </c>
      <c r="O356" s="216">
        <f t="shared" si="136"/>
        <v>0.1038</v>
      </c>
      <c r="P356" s="217" t="s">
        <v>1584</v>
      </c>
      <c r="Q356" s="218"/>
      <c r="R356" s="217"/>
      <c r="S356" s="219" t="str">
        <f t="shared" si="132"/>
        <v>No se registra</v>
      </c>
      <c r="T356" s="220">
        <f t="shared" si="137"/>
        <v>13377789</v>
      </c>
      <c r="U356" s="220">
        <f t="shared" si="138"/>
        <v>13377789</v>
      </c>
      <c r="V356" s="221">
        <f t="shared" si="139"/>
        <v>0</v>
      </c>
      <c r="W356" s="222" t="str">
        <f t="shared" si="133"/>
        <v/>
      </c>
      <c r="X356" s="219">
        <f t="shared" si="143"/>
        <v>8</v>
      </c>
      <c r="Y356" s="219">
        <f t="shared" si="144"/>
        <v>8</v>
      </c>
      <c r="Z356" s="219">
        <f t="shared" si="145"/>
        <v>8</v>
      </c>
      <c r="AA356" s="219">
        <f t="shared" si="146"/>
        <v>8</v>
      </c>
      <c r="AB356" s="223">
        <f t="shared" si="147"/>
        <v>0.08</v>
      </c>
      <c r="AC356" s="224">
        <f t="shared" si="134"/>
        <v>46138</v>
      </c>
      <c r="AD356" s="225" t="str">
        <f t="shared" si="140"/>
        <v>12-2023</v>
      </c>
      <c r="AE356" s="226">
        <f>IFERROR(VLOOKUP(AD356,IPC!$E$2:$F$1745,2,0),IPC!$H$1)</f>
        <v>196.40440950939998</v>
      </c>
      <c r="AF356" s="227" t="str">
        <f t="shared" si="135"/>
        <v>4-2022</v>
      </c>
      <c r="AG356" s="228">
        <f>IFERROR(VLOOKUP(AF356,IPC!$E$2:$F$1745,2,0),IPC!$H$1)</f>
        <v>168.63931025859998</v>
      </c>
      <c r="AH356" s="227" t="str">
        <f t="shared" si="148"/>
        <v>1-1900</v>
      </c>
      <c r="AI356" s="228">
        <f>IFERROR(VLOOKUP(AH356,IPC!$E$2:$F$1745,2,0),IPC!$H$1)</f>
        <v>196.40440950939998</v>
      </c>
      <c r="AJ356" s="227">
        <f>VLOOKUP(N356,T!$AD$1:$AE$50,2,0)</f>
        <v>0</v>
      </c>
      <c r="AK356" s="227" t="str">
        <f t="shared" si="141"/>
        <v>ok</v>
      </c>
      <c r="AL356" s="229" t="s">
        <v>2191</v>
      </c>
      <c r="AM356" s="229">
        <v>2333657</v>
      </c>
    </row>
    <row r="357" spans="1:39" ht="15.75" x14ac:dyDescent="0.25">
      <c r="A357" s="207" t="s">
        <v>2548</v>
      </c>
      <c r="B357" s="208">
        <v>23408080</v>
      </c>
      <c r="C357" s="209">
        <v>1</v>
      </c>
      <c r="D357" s="209" t="s">
        <v>1583</v>
      </c>
      <c r="E357" s="210" t="s">
        <v>2</v>
      </c>
      <c r="F357" s="210" t="s">
        <v>5</v>
      </c>
      <c r="G357" s="210" t="s">
        <v>1</v>
      </c>
      <c r="H357" s="210" t="s">
        <v>2</v>
      </c>
      <c r="I357" s="211">
        <v>44743</v>
      </c>
      <c r="J357" s="212">
        <v>9</v>
      </c>
      <c r="K357" s="219" t="str">
        <f t="shared" si="142"/>
        <v>MEDIA</v>
      </c>
      <c r="L357" s="214">
        <f t="shared" si="130"/>
        <v>7.4986301369863018</v>
      </c>
      <c r="M357" s="215">
        <f t="shared" si="131"/>
        <v>26681747</v>
      </c>
      <c r="N357" s="210" t="s">
        <v>1725</v>
      </c>
      <c r="O357" s="216">
        <f t="shared" si="136"/>
        <v>0.1074</v>
      </c>
      <c r="P357" s="217" t="s">
        <v>1584</v>
      </c>
      <c r="Q357" s="218"/>
      <c r="R357" s="217"/>
      <c r="S357" s="219" t="str">
        <f t="shared" si="132"/>
        <v>Cuentas de orden</v>
      </c>
      <c r="T357" s="220">
        <f t="shared" si="137"/>
        <v>24507495</v>
      </c>
      <c r="U357" s="220">
        <f t="shared" si="138"/>
        <v>24507495</v>
      </c>
      <c r="V357" s="221">
        <f t="shared" si="139"/>
        <v>0</v>
      </c>
      <c r="W357" s="222" t="str">
        <f t="shared" si="133"/>
        <v/>
      </c>
      <c r="X357" s="219">
        <f t="shared" si="143"/>
        <v>65</v>
      </c>
      <c r="Y357" s="219">
        <f t="shared" si="144"/>
        <v>8</v>
      </c>
      <c r="Z357" s="219">
        <f t="shared" si="145"/>
        <v>35</v>
      </c>
      <c r="AA357" s="219">
        <f t="shared" si="146"/>
        <v>65</v>
      </c>
      <c r="AB357" s="223">
        <f t="shared" si="147"/>
        <v>0.4325</v>
      </c>
      <c r="AC357" s="224">
        <f t="shared" si="134"/>
        <v>48028</v>
      </c>
      <c r="AD357" s="225" t="str">
        <f t="shared" si="140"/>
        <v>12-2023</v>
      </c>
      <c r="AE357" s="226">
        <f>IFERROR(VLOOKUP(AD357,IPC!$E$2:$F$1745,2,0),IPC!$H$1)</f>
        <v>196.40440950939998</v>
      </c>
      <c r="AF357" s="227" t="str">
        <f t="shared" si="135"/>
        <v>7-2022</v>
      </c>
      <c r="AG357" s="228">
        <f>IFERROR(VLOOKUP(AF357,IPC!$E$2:$F$1745,2,0),IPC!$H$1)</f>
        <v>172.3069394682</v>
      </c>
      <c r="AH357" s="227" t="str">
        <f t="shared" si="148"/>
        <v>1-1900</v>
      </c>
      <c r="AI357" s="228">
        <f>IFERROR(VLOOKUP(AH357,IPC!$E$2:$F$1745,2,0),IPC!$H$1)</f>
        <v>196.40440950939998</v>
      </c>
      <c r="AJ357" s="227">
        <f>VLOOKUP(N357,T!$AD$1:$AE$50,2,0)</f>
        <v>0</v>
      </c>
      <c r="AK357" s="227" t="str">
        <f t="shared" si="141"/>
        <v>ok</v>
      </c>
      <c r="AL357" s="229" t="s">
        <v>2191</v>
      </c>
      <c r="AM357" s="229">
        <v>2335256</v>
      </c>
    </row>
    <row r="358" spans="1:39" ht="15.75" x14ac:dyDescent="0.25">
      <c r="A358" s="207" t="s">
        <v>2549</v>
      </c>
      <c r="B358" s="208">
        <v>22923560</v>
      </c>
      <c r="C358" s="209">
        <v>1</v>
      </c>
      <c r="D358" s="209" t="s">
        <v>1583</v>
      </c>
      <c r="E358" s="210" t="s">
        <v>5</v>
      </c>
      <c r="F358" s="210" t="s">
        <v>1</v>
      </c>
      <c r="G358" s="210" t="s">
        <v>5</v>
      </c>
      <c r="H358" s="210" t="s">
        <v>1</v>
      </c>
      <c r="I358" s="211">
        <v>44651</v>
      </c>
      <c r="J358" s="212">
        <v>4</v>
      </c>
      <c r="K358" s="219" t="str">
        <f t="shared" si="142"/>
        <v>BAJA</v>
      </c>
      <c r="L358" s="214">
        <f t="shared" si="130"/>
        <v>2.2465753424657535</v>
      </c>
      <c r="M358" s="215">
        <f t="shared" si="131"/>
        <v>27030714</v>
      </c>
      <c r="N358" s="210" t="s">
        <v>1725</v>
      </c>
      <c r="O358" s="216">
        <f t="shared" si="136"/>
        <v>0.1038</v>
      </c>
      <c r="P358" s="217" t="s">
        <v>1584</v>
      </c>
      <c r="Q358" s="218"/>
      <c r="R358" s="217"/>
      <c r="S358" s="219" t="str">
        <f t="shared" si="132"/>
        <v>Cuentas de orden</v>
      </c>
      <c r="T358" s="220">
        <f t="shared" si="137"/>
        <v>26544509</v>
      </c>
      <c r="U358" s="220">
        <f t="shared" si="138"/>
        <v>26544509</v>
      </c>
      <c r="V358" s="221">
        <f t="shared" si="139"/>
        <v>0</v>
      </c>
      <c r="W358" s="222" t="str">
        <f t="shared" si="133"/>
        <v/>
      </c>
      <c r="X358" s="219">
        <f t="shared" si="143"/>
        <v>8</v>
      </c>
      <c r="Y358" s="219">
        <f t="shared" si="144"/>
        <v>35</v>
      </c>
      <c r="Z358" s="219">
        <f t="shared" si="145"/>
        <v>8</v>
      </c>
      <c r="AA358" s="219">
        <f t="shared" si="146"/>
        <v>35</v>
      </c>
      <c r="AB358" s="223">
        <f t="shared" si="147"/>
        <v>0.215</v>
      </c>
      <c r="AC358" s="224">
        <f t="shared" si="134"/>
        <v>46111</v>
      </c>
      <c r="AD358" s="225" t="str">
        <f t="shared" si="140"/>
        <v>12-2023</v>
      </c>
      <c r="AE358" s="226">
        <f>IFERROR(VLOOKUP(AD358,IPC!$E$2:$F$1745,2,0),IPC!$H$1)</f>
        <v>196.40440950939998</v>
      </c>
      <c r="AF358" s="227" t="str">
        <f t="shared" si="135"/>
        <v>3-2022</v>
      </c>
      <c r="AG358" s="228">
        <f>IFERROR(VLOOKUP(AF358,IPC!$E$2:$F$1745,2,0),IPC!$H$1)</f>
        <v>166.56194215159996</v>
      </c>
      <c r="AH358" s="227" t="str">
        <f t="shared" si="148"/>
        <v>1-1900</v>
      </c>
      <c r="AI358" s="228">
        <f>IFERROR(VLOOKUP(AH358,IPC!$E$2:$F$1745,2,0),IPC!$H$1)</f>
        <v>196.40440950939998</v>
      </c>
      <c r="AJ358" s="227">
        <f>VLOOKUP(N358,T!$AD$1:$AE$50,2,0)</f>
        <v>0</v>
      </c>
      <c r="AK358" s="227" t="str">
        <f t="shared" si="141"/>
        <v>ok</v>
      </c>
      <c r="AL358" s="229" t="s">
        <v>2191</v>
      </c>
      <c r="AM358" s="229">
        <v>2336292</v>
      </c>
    </row>
    <row r="359" spans="1:39" ht="15.75" x14ac:dyDescent="0.25">
      <c r="A359" s="207" t="s">
        <v>2550</v>
      </c>
      <c r="B359" s="208">
        <v>390700000</v>
      </c>
      <c r="C359" s="209">
        <v>1</v>
      </c>
      <c r="D359" s="209" t="s">
        <v>1583</v>
      </c>
      <c r="E359" s="210" t="s">
        <v>1</v>
      </c>
      <c r="F359" s="210" t="s">
        <v>5</v>
      </c>
      <c r="G359" s="210" t="s">
        <v>1</v>
      </c>
      <c r="H359" s="210" t="s">
        <v>2</v>
      </c>
      <c r="I359" s="211">
        <v>44400</v>
      </c>
      <c r="J359" s="212">
        <v>11</v>
      </c>
      <c r="K359" s="219" t="str">
        <f t="shared" si="142"/>
        <v>MEDIA</v>
      </c>
      <c r="L359" s="214">
        <f t="shared" si="130"/>
        <v>8.5589041095890419</v>
      </c>
      <c r="M359" s="215">
        <f t="shared" si="131"/>
        <v>490755571</v>
      </c>
      <c r="N359" s="210" t="s">
        <v>1727</v>
      </c>
      <c r="O359" s="216">
        <f t="shared" si="136"/>
        <v>0.1074</v>
      </c>
      <c r="P359" s="217" t="s">
        <v>1584</v>
      </c>
      <c r="Q359" s="218"/>
      <c r="R359" s="217"/>
      <c r="S359" s="219" t="str">
        <f t="shared" si="132"/>
        <v>Cuentas de orden</v>
      </c>
      <c r="T359" s="220">
        <f t="shared" si="137"/>
        <v>445379509</v>
      </c>
      <c r="U359" s="220">
        <f t="shared" si="138"/>
        <v>445379509</v>
      </c>
      <c r="V359" s="221">
        <f t="shared" si="139"/>
        <v>0</v>
      </c>
      <c r="W359" s="222" t="str">
        <f t="shared" si="133"/>
        <v/>
      </c>
      <c r="X359" s="219">
        <f t="shared" si="143"/>
        <v>35</v>
      </c>
      <c r="Y359" s="219">
        <f t="shared" si="144"/>
        <v>8</v>
      </c>
      <c r="Z359" s="219">
        <f t="shared" si="145"/>
        <v>35</v>
      </c>
      <c r="AA359" s="219">
        <f t="shared" si="146"/>
        <v>65</v>
      </c>
      <c r="AB359" s="223">
        <f t="shared" si="147"/>
        <v>0.35749999999999998</v>
      </c>
      <c r="AC359" s="224">
        <f t="shared" si="134"/>
        <v>48415</v>
      </c>
      <c r="AD359" s="225" t="str">
        <f t="shared" si="140"/>
        <v>12-2023</v>
      </c>
      <c r="AE359" s="226">
        <f>IFERROR(VLOOKUP(AD359,IPC!$E$2:$F$1745,2,0),IPC!$H$1)</f>
        <v>196.40440950939998</v>
      </c>
      <c r="AF359" s="227" t="str">
        <f t="shared" si="135"/>
        <v>7-2021</v>
      </c>
      <c r="AG359" s="228">
        <f>IFERROR(VLOOKUP(AF359,IPC!$E$2:$F$1745,2,0),IPC!$H$1)</f>
        <v>156.36134841239999</v>
      </c>
      <c r="AH359" s="227" t="str">
        <f t="shared" si="148"/>
        <v>1-1900</v>
      </c>
      <c r="AI359" s="228">
        <f>IFERROR(VLOOKUP(AH359,IPC!$E$2:$F$1745,2,0),IPC!$H$1)</f>
        <v>196.40440950939998</v>
      </c>
      <c r="AJ359" s="227">
        <f>VLOOKUP(N359,T!$AD$1:$AE$50,2,0)</f>
        <v>0</v>
      </c>
      <c r="AK359" s="227" t="str">
        <f t="shared" si="141"/>
        <v>ok</v>
      </c>
      <c r="AL359" s="229" t="s">
        <v>2191</v>
      </c>
      <c r="AM359" s="229">
        <v>2336554</v>
      </c>
    </row>
    <row r="360" spans="1:39" ht="15.75" x14ac:dyDescent="0.25">
      <c r="A360" s="207" t="s">
        <v>2551</v>
      </c>
      <c r="B360" s="208">
        <v>10902312</v>
      </c>
      <c r="C360" s="209">
        <v>1</v>
      </c>
      <c r="D360" s="209" t="s">
        <v>1583</v>
      </c>
      <c r="E360" s="210" t="s">
        <v>5</v>
      </c>
      <c r="F360" s="210" t="s">
        <v>5</v>
      </c>
      <c r="G360" s="210" t="s">
        <v>5</v>
      </c>
      <c r="H360" s="210" t="s">
        <v>5</v>
      </c>
      <c r="I360" s="211">
        <v>44722</v>
      </c>
      <c r="J360" s="212">
        <v>11</v>
      </c>
      <c r="K360" s="219" t="str">
        <f t="shared" si="142"/>
        <v>REMOTA</v>
      </c>
      <c r="L360" s="214">
        <f t="shared" si="130"/>
        <v>9.4410958904109581</v>
      </c>
      <c r="M360" s="215">
        <f t="shared" si="131"/>
        <v>12527013</v>
      </c>
      <c r="N360" s="210" t="s">
        <v>1725</v>
      </c>
      <c r="O360" s="216">
        <f t="shared" si="136"/>
        <v>0.1074</v>
      </c>
      <c r="P360" s="217" t="s">
        <v>1584</v>
      </c>
      <c r="Q360" s="218"/>
      <c r="R360" s="217"/>
      <c r="S360" s="219" t="str">
        <f t="shared" si="132"/>
        <v>No se registra</v>
      </c>
      <c r="T360" s="220">
        <f t="shared" si="137"/>
        <v>11255623</v>
      </c>
      <c r="U360" s="220">
        <f t="shared" si="138"/>
        <v>11255623</v>
      </c>
      <c r="V360" s="221">
        <f t="shared" si="139"/>
        <v>0</v>
      </c>
      <c r="W360" s="222" t="str">
        <f t="shared" si="133"/>
        <v/>
      </c>
      <c r="X360" s="219">
        <f t="shared" si="143"/>
        <v>8</v>
      </c>
      <c r="Y360" s="219">
        <f t="shared" si="144"/>
        <v>8</v>
      </c>
      <c r="Z360" s="219">
        <f t="shared" si="145"/>
        <v>8</v>
      </c>
      <c r="AA360" s="219">
        <f t="shared" si="146"/>
        <v>8</v>
      </c>
      <c r="AB360" s="223">
        <f t="shared" si="147"/>
        <v>0.08</v>
      </c>
      <c r="AC360" s="224">
        <f t="shared" si="134"/>
        <v>48737</v>
      </c>
      <c r="AD360" s="225" t="str">
        <f t="shared" si="140"/>
        <v>12-2023</v>
      </c>
      <c r="AE360" s="226">
        <f>IFERROR(VLOOKUP(AD360,IPC!$E$2:$F$1745,2,0),IPC!$H$1)</f>
        <v>196.40440950939998</v>
      </c>
      <c r="AF360" s="227" t="str">
        <f t="shared" si="135"/>
        <v>6-2022</v>
      </c>
      <c r="AG360" s="228">
        <f>IFERROR(VLOOKUP(AF360,IPC!$E$2:$F$1745,2,0),IPC!$H$1)</f>
        <v>170.93157851460001</v>
      </c>
      <c r="AH360" s="227" t="str">
        <f t="shared" si="148"/>
        <v>1-1900</v>
      </c>
      <c r="AI360" s="228">
        <f>IFERROR(VLOOKUP(AH360,IPC!$E$2:$F$1745,2,0),IPC!$H$1)</f>
        <v>196.40440950939998</v>
      </c>
      <c r="AJ360" s="227">
        <f>VLOOKUP(N360,T!$AD$1:$AE$50,2,0)</f>
        <v>0</v>
      </c>
      <c r="AK360" s="227" t="str">
        <f t="shared" si="141"/>
        <v>ok</v>
      </c>
      <c r="AL360" s="229" t="s">
        <v>2191</v>
      </c>
      <c r="AM360" s="229">
        <v>2341429</v>
      </c>
    </row>
    <row r="361" spans="1:39" ht="15.75" x14ac:dyDescent="0.25">
      <c r="A361" s="207" t="s">
        <v>2552</v>
      </c>
      <c r="B361" s="208">
        <v>1548877</v>
      </c>
      <c r="C361" s="209">
        <v>1</v>
      </c>
      <c r="D361" s="209" t="s">
        <v>1583</v>
      </c>
      <c r="E361" s="210" t="s">
        <v>5</v>
      </c>
      <c r="F361" s="210" t="s">
        <v>5</v>
      </c>
      <c r="G361" s="210" t="s">
        <v>5</v>
      </c>
      <c r="H361" s="210" t="s">
        <v>5</v>
      </c>
      <c r="I361" s="211">
        <v>44791</v>
      </c>
      <c r="J361" s="212">
        <v>7</v>
      </c>
      <c r="K361" s="219" t="str">
        <f t="shared" si="142"/>
        <v>REMOTA</v>
      </c>
      <c r="L361" s="214">
        <f t="shared" si="130"/>
        <v>5.6301369863013697</v>
      </c>
      <c r="M361" s="215">
        <f t="shared" si="131"/>
        <v>1747618</v>
      </c>
      <c r="N361" s="210" t="s">
        <v>1725</v>
      </c>
      <c r="O361" s="216">
        <f t="shared" si="136"/>
        <v>0.1031</v>
      </c>
      <c r="P361" s="217" t="s">
        <v>1584</v>
      </c>
      <c r="Q361" s="218"/>
      <c r="R361" s="217"/>
      <c r="S361" s="219" t="str">
        <f t="shared" si="132"/>
        <v>No se registra</v>
      </c>
      <c r="T361" s="220">
        <f t="shared" si="137"/>
        <v>1675879</v>
      </c>
      <c r="U361" s="220">
        <f t="shared" si="138"/>
        <v>1675879</v>
      </c>
      <c r="V361" s="221">
        <f t="shared" si="139"/>
        <v>0</v>
      </c>
      <c r="W361" s="222" t="str">
        <f t="shared" si="133"/>
        <v/>
      </c>
      <c r="X361" s="219">
        <f t="shared" si="143"/>
        <v>8</v>
      </c>
      <c r="Y361" s="219">
        <f t="shared" si="144"/>
        <v>8</v>
      </c>
      <c r="Z361" s="219">
        <f t="shared" si="145"/>
        <v>8</v>
      </c>
      <c r="AA361" s="219">
        <f t="shared" si="146"/>
        <v>8</v>
      </c>
      <c r="AB361" s="223">
        <f t="shared" si="147"/>
        <v>0.08</v>
      </c>
      <c r="AC361" s="224">
        <f t="shared" si="134"/>
        <v>47346</v>
      </c>
      <c r="AD361" s="225" t="str">
        <f t="shared" si="140"/>
        <v>12-2023</v>
      </c>
      <c r="AE361" s="226">
        <f>IFERROR(VLOOKUP(AD361,IPC!$E$2:$F$1745,2,0),IPC!$H$1)</f>
        <v>196.40440950939998</v>
      </c>
      <c r="AF361" s="227" t="str">
        <f t="shared" si="135"/>
        <v>8-2022</v>
      </c>
      <c r="AG361" s="228">
        <f>IFERROR(VLOOKUP(AF361,IPC!$E$2:$F$1745,2,0),IPC!$H$1)</f>
        <v>174.06912068999998</v>
      </c>
      <c r="AH361" s="227" t="str">
        <f t="shared" si="148"/>
        <v>1-1900</v>
      </c>
      <c r="AI361" s="228">
        <f>IFERROR(VLOOKUP(AH361,IPC!$E$2:$F$1745,2,0),IPC!$H$1)</f>
        <v>196.40440950939998</v>
      </c>
      <c r="AJ361" s="227">
        <f>VLOOKUP(N361,T!$AD$1:$AE$50,2,0)</f>
        <v>0</v>
      </c>
      <c r="AK361" s="227" t="str">
        <f t="shared" si="141"/>
        <v>ok</v>
      </c>
      <c r="AL361" s="229" t="s">
        <v>2191</v>
      </c>
      <c r="AM361" s="229">
        <v>2342792</v>
      </c>
    </row>
    <row r="362" spans="1:39" ht="15.75" x14ac:dyDescent="0.25">
      <c r="A362" s="207" t="s">
        <v>2553</v>
      </c>
      <c r="B362" s="208">
        <v>150000000</v>
      </c>
      <c r="C362" s="209">
        <v>1</v>
      </c>
      <c r="D362" s="209" t="s">
        <v>1583</v>
      </c>
      <c r="E362" s="210" t="s">
        <v>5</v>
      </c>
      <c r="F362" s="210" t="s">
        <v>1</v>
      </c>
      <c r="G362" s="210" t="s">
        <v>1</v>
      </c>
      <c r="H362" s="210" t="s">
        <v>5</v>
      </c>
      <c r="I362" s="211">
        <v>43606</v>
      </c>
      <c r="J362" s="212">
        <v>7</v>
      </c>
      <c r="K362" s="219" t="str">
        <f t="shared" si="142"/>
        <v>BAJA</v>
      </c>
      <c r="L362" s="214">
        <f t="shared" si="130"/>
        <v>2.3835616438356166</v>
      </c>
      <c r="M362" s="215">
        <f t="shared" si="131"/>
        <v>200737017</v>
      </c>
      <c r="N362" s="210" t="s">
        <v>1725</v>
      </c>
      <c r="O362" s="216">
        <f t="shared" si="136"/>
        <v>0.1038</v>
      </c>
      <c r="P362" s="217" t="s">
        <v>1584</v>
      </c>
      <c r="Q362" s="218"/>
      <c r="R362" s="217"/>
      <c r="S362" s="219" t="str">
        <f t="shared" si="132"/>
        <v>Cuentas de orden</v>
      </c>
      <c r="T362" s="220">
        <f t="shared" si="137"/>
        <v>196908285</v>
      </c>
      <c r="U362" s="220">
        <f t="shared" si="138"/>
        <v>196908285</v>
      </c>
      <c r="V362" s="221">
        <f t="shared" si="139"/>
        <v>0</v>
      </c>
      <c r="W362" s="222" t="str">
        <f t="shared" si="133"/>
        <v/>
      </c>
      <c r="X362" s="219">
        <f t="shared" si="143"/>
        <v>8</v>
      </c>
      <c r="Y362" s="219">
        <f t="shared" si="144"/>
        <v>35</v>
      </c>
      <c r="Z362" s="219">
        <f t="shared" si="145"/>
        <v>35</v>
      </c>
      <c r="AA362" s="219">
        <f t="shared" si="146"/>
        <v>8</v>
      </c>
      <c r="AB362" s="223">
        <f t="shared" si="147"/>
        <v>0.215</v>
      </c>
      <c r="AC362" s="224">
        <f t="shared" si="134"/>
        <v>46161</v>
      </c>
      <c r="AD362" s="225" t="str">
        <f t="shared" si="140"/>
        <v>12-2023</v>
      </c>
      <c r="AE362" s="226">
        <f>IFERROR(VLOOKUP(AD362,IPC!$E$2:$F$1745,2,0),IPC!$H$1)</f>
        <v>196.40440950939998</v>
      </c>
      <c r="AF362" s="227" t="str">
        <f t="shared" si="135"/>
        <v>5-2019</v>
      </c>
      <c r="AG362" s="228">
        <f>IFERROR(VLOOKUP(AF362,IPC!$E$2:$F$1745,2,0),IPC!$H$1)</f>
        <v>146.76247509039999</v>
      </c>
      <c r="AH362" s="227" t="str">
        <f t="shared" si="148"/>
        <v>1-1900</v>
      </c>
      <c r="AI362" s="228">
        <f>IFERROR(VLOOKUP(AH362,IPC!$E$2:$F$1745,2,0),IPC!$H$1)</f>
        <v>196.40440950939998</v>
      </c>
      <c r="AJ362" s="227">
        <f>VLOOKUP(N362,T!$AD$1:$AE$50,2,0)</f>
        <v>0</v>
      </c>
      <c r="AK362" s="227" t="str">
        <f t="shared" si="141"/>
        <v>ok</v>
      </c>
      <c r="AL362" s="229" t="s">
        <v>2191</v>
      </c>
      <c r="AM362" s="229">
        <v>2345057</v>
      </c>
    </row>
    <row r="363" spans="1:39" ht="15.75" x14ac:dyDescent="0.25">
      <c r="A363" s="207" t="s">
        <v>2554</v>
      </c>
      <c r="B363" s="208">
        <v>43000000</v>
      </c>
      <c r="C363" s="209">
        <v>1</v>
      </c>
      <c r="D363" s="209" t="s">
        <v>1583</v>
      </c>
      <c r="E363" s="210" t="s">
        <v>5</v>
      </c>
      <c r="F363" s="210" t="s">
        <v>5</v>
      </c>
      <c r="G363" s="210" t="s">
        <v>5</v>
      </c>
      <c r="H363" s="210" t="s">
        <v>5</v>
      </c>
      <c r="I363" s="211">
        <v>44761</v>
      </c>
      <c r="J363" s="212">
        <v>7</v>
      </c>
      <c r="K363" s="219" t="str">
        <f t="shared" si="142"/>
        <v>REMOTA</v>
      </c>
      <c r="L363" s="214">
        <f t="shared" si="130"/>
        <v>5.5479452054794525</v>
      </c>
      <c r="M363" s="215">
        <f t="shared" si="131"/>
        <v>49013636</v>
      </c>
      <c r="N363" s="210" t="s">
        <v>1725</v>
      </c>
      <c r="O363" s="216">
        <f t="shared" si="136"/>
        <v>0.1031</v>
      </c>
      <c r="P363" s="217" t="s">
        <v>1584</v>
      </c>
      <c r="Q363" s="218"/>
      <c r="R363" s="217"/>
      <c r="S363" s="219" t="str">
        <f t="shared" si="132"/>
        <v>No se registra</v>
      </c>
      <c r="T363" s="220">
        <f t="shared" si="137"/>
        <v>47030403</v>
      </c>
      <c r="U363" s="220">
        <f t="shared" si="138"/>
        <v>47030403</v>
      </c>
      <c r="V363" s="221">
        <f t="shared" si="139"/>
        <v>0</v>
      </c>
      <c r="W363" s="222" t="str">
        <f t="shared" si="133"/>
        <v/>
      </c>
      <c r="X363" s="219">
        <f t="shared" si="143"/>
        <v>8</v>
      </c>
      <c r="Y363" s="219">
        <f t="shared" si="144"/>
        <v>8</v>
      </c>
      <c r="Z363" s="219">
        <f t="shared" si="145"/>
        <v>8</v>
      </c>
      <c r="AA363" s="219">
        <f t="shared" si="146"/>
        <v>8</v>
      </c>
      <c r="AB363" s="223">
        <f t="shared" si="147"/>
        <v>0.08</v>
      </c>
      <c r="AC363" s="224">
        <f t="shared" si="134"/>
        <v>47316</v>
      </c>
      <c r="AD363" s="225" t="str">
        <f t="shared" si="140"/>
        <v>12-2023</v>
      </c>
      <c r="AE363" s="226">
        <f>IFERROR(VLOOKUP(AD363,IPC!$E$2:$F$1745,2,0),IPC!$H$1)</f>
        <v>196.40440950939998</v>
      </c>
      <c r="AF363" s="227" t="str">
        <f t="shared" si="135"/>
        <v>7-2022</v>
      </c>
      <c r="AG363" s="228">
        <f>IFERROR(VLOOKUP(AF363,IPC!$E$2:$F$1745,2,0),IPC!$H$1)</f>
        <v>172.3069394682</v>
      </c>
      <c r="AH363" s="227" t="str">
        <f t="shared" si="148"/>
        <v>1-1900</v>
      </c>
      <c r="AI363" s="228">
        <f>IFERROR(VLOOKUP(AH363,IPC!$E$2:$F$1745,2,0),IPC!$H$1)</f>
        <v>196.40440950939998</v>
      </c>
      <c r="AJ363" s="227">
        <f>VLOOKUP(N363,T!$AD$1:$AE$50,2,0)</f>
        <v>0</v>
      </c>
      <c r="AK363" s="227" t="str">
        <f t="shared" si="141"/>
        <v>ok</v>
      </c>
      <c r="AL363" s="229" t="s">
        <v>2191</v>
      </c>
      <c r="AM363" s="229">
        <v>2345130</v>
      </c>
    </row>
    <row r="364" spans="1:39" ht="15.75" x14ac:dyDescent="0.25">
      <c r="A364" s="207" t="s">
        <v>2555</v>
      </c>
      <c r="B364" s="208">
        <v>60000000</v>
      </c>
      <c r="C364" s="209">
        <v>1</v>
      </c>
      <c r="D364" s="209" t="s">
        <v>1583</v>
      </c>
      <c r="E364" s="210" t="s">
        <v>2</v>
      </c>
      <c r="F364" s="210" t="s">
        <v>1</v>
      </c>
      <c r="G364" s="210" t="s">
        <v>1</v>
      </c>
      <c r="H364" s="210" t="s">
        <v>5</v>
      </c>
      <c r="I364" s="211">
        <v>44607</v>
      </c>
      <c r="J364" s="212">
        <v>7</v>
      </c>
      <c r="K364" s="219" t="str">
        <f t="shared" si="142"/>
        <v>MEDIA</v>
      </c>
      <c r="L364" s="214">
        <f t="shared" si="130"/>
        <v>5.1260273972602741</v>
      </c>
      <c r="M364" s="215">
        <f t="shared" si="131"/>
        <v>71456867</v>
      </c>
      <c r="N364" s="210" t="s">
        <v>1725</v>
      </c>
      <c r="O364" s="216">
        <f t="shared" si="136"/>
        <v>0.1031</v>
      </c>
      <c r="P364" s="217" t="s">
        <v>1584</v>
      </c>
      <c r="Q364" s="218"/>
      <c r="R364" s="217"/>
      <c r="S364" s="219" t="str">
        <f t="shared" si="132"/>
        <v>Cuentas de orden</v>
      </c>
      <c r="T364" s="220">
        <f t="shared" si="137"/>
        <v>68781230</v>
      </c>
      <c r="U364" s="220">
        <f t="shared" si="138"/>
        <v>68781230</v>
      </c>
      <c r="V364" s="221">
        <f t="shared" si="139"/>
        <v>0</v>
      </c>
      <c r="W364" s="222" t="str">
        <f t="shared" si="133"/>
        <v/>
      </c>
      <c r="X364" s="219">
        <f t="shared" si="143"/>
        <v>65</v>
      </c>
      <c r="Y364" s="219">
        <f t="shared" si="144"/>
        <v>35</v>
      </c>
      <c r="Z364" s="219">
        <f t="shared" si="145"/>
        <v>35</v>
      </c>
      <c r="AA364" s="219">
        <f t="shared" si="146"/>
        <v>8</v>
      </c>
      <c r="AB364" s="223">
        <f t="shared" si="147"/>
        <v>0.35749999999999998</v>
      </c>
      <c r="AC364" s="224">
        <f t="shared" si="134"/>
        <v>47162</v>
      </c>
      <c r="AD364" s="225" t="str">
        <f t="shared" si="140"/>
        <v>12-2023</v>
      </c>
      <c r="AE364" s="226">
        <f>IFERROR(VLOOKUP(AD364,IPC!$E$2:$F$1745,2,0),IPC!$H$1)</f>
        <v>196.40440950939998</v>
      </c>
      <c r="AF364" s="227" t="str">
        <f t="shared" si="135"/>
        <v>2-2022</v>
      </c>
      <c r="AG364" s="228">
        <f>IFERROR(VLOOKUP(AF364,IPC!$E$2:$F$1745,2,0),IPC!$H$1)</f>
        <v>164.91437434259998</v>
      </c>
      <c r="AH364" s="227" t="str">
        <f t="shared" si="148"/>
        <v>1-1900</v>
      </c>
      <c r="AI364" s="228">
        <f>IFERROR(VLOOKUP(AH364,IPC!$E$2:$F$1745,2,0),IPC!$H$1)</f>
        <v>196.40440950939998</v>
      </c>
      <c r="AJ364" s="227">
        <f>VLOOKUP(N364,T!$AD$1:$AE$50,2,0)</f>
        <v>0</v>
      </c>
      <c r="AK364" s="227" t="str">
        <f t="shared" si="141"/>
        <v>ok</v>
      </c>
      <c r="AL364" s="229" t="s">
        <v>2191</v>
      </c>
      <c r="AM364" s="229">
        <v>2346228</v>
      </c>
    </row>
    <row r="365" spans="1:39" ht="15.75" hidden="1" x14ac:dyDescent="0.25">
      <c r="A365" s="207" t="s">
        <v>2556</v>
      </c>
      <c r="B365" s="208">
        <v>0</v>
      </c>
      <c r="C365" s="209">
        <v>1</v>
      </c>
      <c r="D365" s="209" t="s">
        <v>1584</v>
      </c>
      <c r="E365" s="235"/>
      <c r="F365" s="235"/>
      <c r="G365" s="235"/>
      <c r="H365" s="235"/>
      <c r="I365" s="211">
        <v>44812</v>
      </c>
      <c r="J365" s="212">
        <v>10</v>
      </c>
      <c r="K365" s="219" t="str">
        <f t="shared" si="142"/>
        <v/>
      </c>
      <c r="L365" s="214">
        <f t="shared" si="130"/>
        <v>8.6876712328767116</v>
      </c>
      <c r="M365" s="215">
        <f t="shared" si="131"/>
        <v>0</v>
      </c>
      <c r="N365" s="210" t="s">
        <v>1555</v>
      </c>
      <c r="O365" s="216">
        <f t="shared" si="136"/>
        <v>0.1074</v>
      </c>
      <c r="P365" s="217" t="s">
        <v>1584</v>
      </c>
      <c r="Q365" s="218"/>
      <c r="R365" s="217"/>
      <c r="S365" s="219" t="str">
        <f t="shared" si="132"/>
        <v/>
      </c>
      <c r="T365" s="220">
        <f t="shared" si="137"/>
        <v>0</v>
      </c>
      <c r="U365" s="220">
        <f t="shared" si="138"/>
        <v>0</v>
      </c>
      <c r="V365" s="221">
        <f t="shared" si="139"/>
        <v>0</v>
      </c>
      <c r="W365" s="222" t="str">
        <f t="shared" si="133"/>
        <v>El proceso no genera erogación</v>
      </c>
      <c r="X365" s="219" t="e">
        <f t="shared" si="143"/>
        <v>#N/A</v>
      </c>
      <c r="Y365" s="219" t="e">
        <f t="shared" si="144"/>
        <v>#N/A</v>
      </c>
      <c r="Z365" s="219" t="e">
        <f t="shared" si="145"/>
        <v>#N/A</v>
      </c>
      <c r="AA365" s="219" t="e">
        <f t="shared" si="146"/>
        <v>#N/A</v>
      </c>
      <c r="AB365" s="223" t="e">
        <f t="shared" si="147"/>
        <v>#N/A</v>
      </c>
      <c r="AC365" s="224">
        <f t="shared" si="134"/>
        <v>48462</v>
      </c>
      <c r="AD365" s="225" t="str">
        <f t="shared" si="140"/>
        <v>12-2023</v>
      </c>
      <c r="AE365" s="226">
        <f>IFERROR(VLOOKUP(AD365,IPC!$E$2:$F$1745,2,0),IPC!$H$1)</f>
        <v>196.40440950939998</v>
      </c>
      <c r="AF365" s="227" t="str">
        <f t="shared" si="135"/>
        <v>9-2022</v>
      </c>
      <c r="AG365" s="228">
        <f>IFERROR(VLOOKUP(AF365,IPC!$E$2:$F$1745,2,0),IPC!$H$1)</f>
        <v>175.68803514579997</v>
      </c>
      <c r="AH365" s="227" t="str">
        <f t="shared" si="148"/>
        <v>1-1900</v>
      </c>
      <c r="AI365" s="228">
        <f>IFERROR(VLOOKUP(AH365,IPC!$E$2:$F$1745,2,0),IPC!$H$1)</f>
        <v>196.40440950939998</v>
      </c>
      <c r="AJ365" s="227">
        <f>VLOOKUP(N365,T!$AD$1:$AE$50,2,0)</f>
        <v>1</v>
      </c>
      <c r="AK365" s="227">
        <f t="shared" si="141"/>
        <v>0</v>
      </c>
      <c r="AL365" s="229" t="s">
        <v>2191</v>
      </c>
      <c r="AM365" s="229">
        <v>2347731</v>
      </c>
    </row>
    <row r="366" spans="1:39" ht="15.75" hidden="1" x14ac:dyDescent="0.25">
      <c r="A366" s="207" t="s">
        <v>2557</v>
      </c>
      <c r="B366" s="208">
        <v>0</v>
      </c>
      <c r="C366" s="209">
        <v>1</v>
      </c>
      <c r="D366" s="209" t="s">
        <v>1584</v>
      </c>
      <c r="E366" s="235"/>
      <c r="F366" s="235"/>
      <c r="G366" s="235"/>
      <c r="H366" s="235"/>
      <c r="I366" s="211">
        <v>44830</v>
      </c>
      <c r="J366" s="212">
        <v>7</v>
      </c>
      <c r="K366" s="219" t="str">
        <f t="shared" si="142"/>
        <v/>
      </c>
      <c r="L366" s="214">
        <f t="shared" si="130"/>
        <v>5.7369863013698632</v>
      </c>
      <c r="M366" s="215">
        <f t="shared" si="131"/>
        <v>0</v>
      </c>
      <c r="N366" s="210" t="s">
        <v>1555</v>
      </c>
      <c r="O366" s="216">
        <f t="shared" si="136"/>
        <v>0.1031</v>
      </c>
      <c r="P366" s="217" t="s">
        <v>1584</v>
      </c>
      <c r="Q366" s="218"/>
      <c r="R366" s="217"/>
      <c r="S366" s="219" t="str">
        <f t="shared" si="132"/>
        <v/>
      </c>
      <c r="T366" s="220">
        <f t="shared" si="137"/>
        <v>0</v>
      </c>
      <c r="U366" s="220">
        <f t="shared" si="138"/>
        <v>0</v>
      </c>
      <c r="V366" s="221">
        <f t="shared" si="139"/>
        <v>0</v>
      </c>
      <c r="W366" s="222" t="str">
        <f t="shared" si="133"/>
        <v>El proceso no genera erogación</v>
      </c>
      <c r="X366" s="219" t="e">
        <f t="shared" si="143"/>
        <v>#N/A</v>
      </c>
      <c r="Y366" s="219" t="e">
        <f t="shared" si="144"/>
        <v>#N/A</v>
      </c>
      <c r="Z366" s="219" t="e">
        <f t="shared" si="145"/>
        <v>#N/A</v>
      </c>
      <c r="AA366" s="219" t="e">
        <f t="shared" si="146"/>
        <v>#N/A</v>
      </c>
      <c r="AB366" s="223" t="e">
        <f t="shared" si="147"/>
        <v>#N/A</v>
      </c>
      <c r="AC366" s="224">
        <f t="shared" si="134"/>
        <v>47385</v>
      </c>
      <c r="AD366" s="225" t="str">
        <f t="shared" si="140"/>
        <v>12-2023</v>
      </c>
      <c r="AE366" s="226">
        <f>IFERROR(VLOOKUP(AD366,IPC!$E$2:$F$1745,2,0),IPC!$H$1)</f>
        <v>196.40440950939998</v>
      </c>
      <c r="AF366" s="227" t="str">
        <f t="shared" si="135"/>
        <v>9-2022</v>
      </c>
      <c r="AG366" s="228">
        <f>IFERROR(VLOOKUP(AF366,IPC!$E$2:$F$1745,2,0),IPC!$H$1)</f>
        <v>175.68803514579997</v>
      </c>
      <c r="AH366" s="227" t="str">
        <f t="shared" si="148"/>
        <v>1-1900</v>
      </c>
      <c r="AI366" s="228">
        <f>IFERROR(VLOOKUP(AH366,IPC!$E$2:$F$1745,2,0),IPC!$H$1)</f>
        <v>196.40440950939998</v>
      </c>
      <c r="AJ366" s="227">
        <f>VLOOKUP(N366,T!$AD$1:$AE$50,2,0)</f>
        <v>1</v>
      </c>
      <c r="AK366" s="227">
        <f t="shared" si="141"/>
        <v>0</v>
      </c>
      <c r="AL366" s="229" t="s">
        <v>2191</v>
      </c>
      <c r="AM366" s="229">
        <v>2354427</v>
      </c>
    </row>
    <row r="367" spans="1:39" ht="15.75" hidden="1" x14ac:dyDescent="0.25">
      <c r="A367" s="207" t="s">
        <v>2558</v>
      </c>
      <c r="B367" s="208">
        <v>0</v>
      </c>
      <c r="C367" s="209">
        <v>1</v>
      </c>
      <c r="D367" s="209" t="s">
        <v>1584</v>
      </c>
      <c r="E367" s="235"/>
      <c r="F367" s="235"/>
      <c r="G367" s="235"/>
      <c r="H367" s="235"/>
      <c r="I367" s="211">
        <v>44119</v>
      </c>
      <c r="J367" s="212">
        <v>7</v>
      </c>
      <c r="K367" s="219" t="str">
        <f t="shared" si="142"/>
        <v/>
      </c>
      <c r="L367" s="214">
        <f t="shared" si="130"/>
        <v>3.7890410958904108</v>
      </c>
      <c r="M367" s="215">
        <f t="shared" si="131"/>
        <v>0</v>
      </c>
      <c r="N367" s="210" t="s">
        <v>1555</v>
      </c>
      <c r="O367" s="216">
        <f t="shared" si="136"/>
        <v>0.1031</v>
      </c>
      <c r="P367" s="217" t="s">
        <v>1584</v>
      </c>
      <c r="Q367" s="218"/>
      <c r="R367" s="217"/>
      <c r="S367" s="219" t="str">
        <f t="shared" si="132"/>
        <v/>
      </c>
      <c r="T367" s="220">
        <f t="shared" si="137"/>
        <v>0</v>
      </c>
      <c r="U367" s="220">
        <f t="shared" si="138"/>
        <v>0</v>
      </c>
      <c r="V367" s="221">
        <f t="shared" si="139"/>
        <v>0</v>
      </c>
      <c r="W367" s="222" t="str">
        <f t="shared" si="133"/>
        <v>El proceso no genera erogación</v>
      </c>
      <c r="X367" s="219" t="e">
        <f t="shared" si="143"/>
        <v>#N/A</v>
      </c>
      <c r="Y367" s="219" t="e">
        <f t="shared" si="144"/>
        <v>#N/A</v>
      </c>
      <c r="Z367" s="219" t="e">
        <f t="shared" si="145"/>
        <v>#N/A</v>
      </c>
      <c r="AA367" s="219" t="e">
        <f t="shared" si="146"/>
        <v>#N/A</v>
      </c>
      <c r="AB367" s="223" t="e">
        <f t="shared" si="147"/>
        <v>#N/A</v>
      </c>
      <c r="AC367" s="224">
        <f t="shared" si="134"/>
        <v>46674</v>
      </c>
      <c r="AD367" s="225" t="str">
        <f t="shared" si="140"/>
        <v>12-2023</v>
      </c>
      <c r="AE367" s="226">
        <f>IFERROR(VLOOKUP(AD367,IPC!$E$2:$F$1745,2,0),IPC!$H$1)</f>
        <v>196.40440950939998</v>
      </c>
      <c r="AF367" s="227" t="str">
        <f t="shared" si="135"/>
        <v>10-2020</v>
      </c>
      <c r="AG367" s="228">
        <f>IFERROR(VLOOKUP(AF367,IPC!$E$2:$F$1745,2,0),IPC!$H$1)</f>
        <v>150.7596178618</v>
      </c>
      <c r="AH367" s="227" t="str">
        <f t="shared" si="148"/>
        <v>1-1900</v>
      </c>
      <c r="AI367" s="228">
        <f>IFERROR(VLOOKUP(AH367,IPC!$E$2:$F$1745,2,0),IPC!$H$1)</f>
        <v>196.40440950939998</v>
      </c>
      <c r="AJ367" s="227">
        <f>VLOOKUP(N367,T!$AD$1:$AE$50,2,0)</f>
        <v>1</v>
      </c>
      <c r="AK367" s="227">
        <f t="shared" si="141"/>
        <v>0</v>
      </c>
      <c r="AL367" s="229" t="s">
        <v>2191</v>
      </c>
      <c r="AM367" s="229">
        <v>2355966</v>
      </c>
    </row>
    <row r="368" spans="1:39" ht="15.75" x14ac:dyDescent="0.25">
      <c r="A368" s="207" t="s">
        <v>2559</v>
      </c>
      <c r="B368" s="208">
        <v>105336360</v>
      </c>
      <c r="C368" s="209">
        <v>1</v>
      </c>
      <c r="D368" s="209" t="s">
        <v>1583</v>
      </c>
      <c r="E368" s="210" t="s">
        <v>1</v>
      </c>
      <c r="F368" s="210" t="s">
        <v>1</v>
      </c>
      <c r="G368" s="210" t="s">
        <v>2</v>
      </c>
      <c r="H368" s="210" t="s">
        <v>1</v>
      </c>
      <c r="I368" s="211">
        <v>44797</v>
      </c>
      <c r="J368" s="212">
        <v>7</v>
      </c>
      <c r="K368" s="219" t="str">
        <f t="shared" si="142"/>
        <v>MEDIA</v>
      </c>
      <c r="L368" s="214">
        <f t="shared" si="130"/>
        <v>5.646575342465753</v>
      </c>
      <c r="M368" s="215">
        <f t="shared" si="131"/>
        <v>118852359</v>
      </c>
      <c r="N368" s="210" t="s">
        <v>1725</v>
      </c>
      <c r="O368" s="216">
        <f t="shared" si="136"/>
        <v>0.1031</v>
      </c>
      <c r="P368" s="217" t="s">
        <v>1584</v>
      </c>
      <c r="Q368" s="218"/>
      <c r="R368" s="217"/>
      <c r="S368" s="219" t="str">
        <f t="shared" si="132"/>
        <v>Cuentas de orden</v>
      </c>
      <c r="T368" s="220">
        <f t="shared" si="137"/>
        <v>113959538</v>
      </c>
      <c r="U368" s="220">
        <f t="shared" si="138"/>
        <v>113959538</v>
      </c>
      <c r="V368" s="221">
        <f t="shared" si="139"/>
        <v>0</v>
      </c>
      <c r="W368" s="222" t="str">
        <f t="shared" si="133"/>
        <v/>
      </c>
      <c r="X368" s="219">
        <f t="shared" si="143"/>
        <v>35</v>
      </c>
      <c r="Y368" s="219">
        <f t="shared" si="144"/>
        <v>35</v>
      </c>
      <c r="Z368" s="219">
        <f t="shared" si="145"/>
        <v>65</v>
      </c>
      <c r="AA368" s="219">
        <f t="shared" si="146"/>
        <v>35</v>
      </c>
      <c r="AB368" s="223">
        <f t="shared" si="147"/>
        <v>0.42499999999999999</v>
      </c>
      <c r="AC368" s="224">
        <f t="shared" si="134"/>
        <v>47352</v>
      </c>
      <c r="AD368" s="225" t="str">
        <f t="shared" si="140"/>
        <v>12-2023</v>
      </c>
      <c r="AE368" s="226">
        <f>IFERROR(VLOOKUP(AD368,IPC!$E$2:$F$1745,2,0),IPC!$H$1)</f>
        <v>196.40440950939998</v>
      </c>
      <c r="AF368" s="227" t="str">
        <f t="shared" si="135"/>
        <v>8-2022</v>
      </c>
      <c r="AG368" s="228">
        <f>IFERROR(VLOOKUP(AF368,IPC!$E$2:$F$1745,2,0),IPC!$H$1)</f>
        <v>174.06912068999998</v>
      </c>
      <c r="AH368" s="227" t="str">
        <f t="shared" si="148"/>
        <v>1-1900</v>
      </c>
      <c r="AI368" s="228">
        <f>IFERROR(VLOOKUP(AH368,IPC!$E$2:$F$1745,2,0),IPC!$H$1)</f>
        <v>196.40440950939998</v>
      </c>
      <c r="AJ368" s="227">
        <f>VLOOKUP(N368,T!$AD$1:$AE$50,2,0)</f>
        <v>0</v>
      </c>
      <c r="AK368" s="227" t="str">
        <f t="shared" si="141"/>
        <v>ok</v>
      </c>
      <c r="AL368" s="229" t="s">
        <v>2191</v>
      </c>
      <c r="AM368" s="229">
        <v>2356655</v>
      </c>
    </row>
    <row r="369" spans="1:39" ht="15.75" x14ac:dyDescent="0.25">
      <c r="A369" s="207" t="s">
        <v>2560</v>
      </c>
      <c r="B369" s="208">
        <v>250000000</v>
      </c>
      <c r="C369" s="209">
        <v>1</v>
      </c>
      <c r="D369" s="209" t="s">
        <v>1583</v>
      </c>
      <c r="E369" s="210" t="s">
        <v>2</v>
      </c>
      <c r="F369" s="210" t="s">
        <v>2</v>
      </c>
      <c r="G369" s="210" t="s">
        <v>0</v>
      </c>
      <c r="H369" s="210" t="s">
        <v>2</v>
      </c>
      <c r="I369" s="211">
        <v>44875</v>
      </c>
      <c r="J369" s="212">
        <v>11</v>
      </c>
      <c r="K369" s="219" t="str">
        <f t="shared" si="142"/>
        <v>ALTA</v>
      </c>
      <c r="L369" s="214">
        <f t="shared" si="130"/>
        <v>9.8602739726027391</v>
      </c>
      <c r="M369" s="215">
        <f t="shared" si="131"/>
        <v>275369597</v>
      </c>
      <c r="N369" s="210" t="s">
        <v>1725</v>
      </c>
      <c r="O369" s="216">
        <f t="shared" si="136"/>
        <v>0.1074</v>
      </c>
      <c r="P369" s="217" t="s">
        <v>1584</v>
      </c>
      <c r="Q369" s="218"/>
      <c r="R369" s="217"/>
      <c r="S369" s="219" t="str">
        <f t="shared" si="132"/>
        <v>Provisión contable</v>
      </c>
      <c r="T369" s="220">
        <f t="shared" si="137"/>
        <v>246248964</v>
      </c>
      <c r="U369" s="220">
        <f t="shared" si="138"/>
        <v>246248964</v>
      </c>
      <c r="V369" s="221">
        <f t="shared" si="139"/>
        <v>246248964</v>
      </c>
      <c r="W369" s="222" t="str">
        <f t="shared" si="133"/>
        <v/>
      </c>
      <c r="X369" s="219">
        <f t="shared" si="143"/>
        <v>65</v>
      </c>
      <c r="Y369" s="219">
        <f t="shared" si="144"/>
        <v>65</v>
      </c>
      <c r="Z369" s="219">
        <f t="shared" si="145"/>
        <v>92</v>
      </c>
      <c r="AA369" s="219">
        <f t="shared" si="146"/>
        <v>65</v>
      </c>
      <c r="AB369" s="223">
        <f t="shared" si="147"/>
        <v>0.71750000000000003</v>
      </c>
      <c r="AC369" s="224">
        <f t="shared" si="134"/>
        <v>48890</v>
      </c>
      <c r="AD369" s="225" t="str">
        <f t="shared" si="140"/>
        <v>12-2023</v>
      </c>
      <c r="AE369" s="226">
        <f>IFERROR(VLOOKUP(AD369,IPC!$E$2:$F$1745,2,0),IPC!$H$1)</f>
        <v>196.40440950939998</v>
      </c>
      <c r="AF369" s="227" t="str">
        <f t="shared" si="135"/>
        <v>11-2022</v>
      </c>
      <c r="AG369" s="228">
        <f>IFERROR(VLOOKUP(AF369,IPC!$E$2:$F$1745,2,0),IPC!$H$1)</f>
        <v>178.30981696359999</v>
      </c>
      <c r="AH369" s="227" t="str">
        <f t="shared" si="148"/>
        <v>1-1900</v>
      </c>
      <c r="AI369" s="228">
        <f>IFERROR(VLOOKUP(AH369,IPC!$E$2:$F$1745,2,0),IPC!$H$1)</f>
        <v>196.40440950939998</v>
      </c>
      <c r="AJ369" s="227">
        <f>VLOOKUP(N369,T!$AD$1:$AE$50,2,0)</f>
        <v>0</v>
      </c>
      <c r="AK369" s="227" t="str">
        <f t="shared" si="141"/>
        <v>ok</v>
      </c>
      <c r="AL369" s="229" t="s">
        <v>2191</v>
      </c>
      <c r="AM369" s="229">
        <v>2370684</v>
      </c>
    </row>
    <row r="370" spans="1:39" ht="15.75" x14ac:dyDescent="0.25">
      <c r="A370" s="207" t="s">
        <v>2561</v>
      </c>
      <c r="B370" s="208">
        <v>20000000</v>
      </c>
      <c r="C370" s="209">
        <v>1</v>
      </c>
      <c r="D370" s="209" t="s">
        <v>1583</v>
      </c>
      <c r="E370" s="210" t="s">
        <v>1</v>
      </c>
      <c r="F370" s="210" t="s">
        <v>1</v>
      </c>
      <c r="G370" s="210" t="s">
        <v>1</v>
      </c>
      <c r="H370" s="210" t="s">
        <v>5</v>
      </c>
      <c r="I370" s="211">
        <v>43882</v>
      </c>
      <c r="J370" s="212">
        <v>8</v>
      </c>
      <c r="K370" s="219" t="str">
        <f t="shared" si="142"/>
        <v>MEDIA</v>
      </c>
      <c r="L370" s="214">
        <f t="shared" si="130"/>
        <v>4.13972602739726</v>
      </c>
      <c r="M370" s="215">
        <f t="shared" si="131"/>
        <v>26127311</v>
      </c>
      <c r="N370" s="210" t="s">
        <v>8</v>
      </c>
      <c r="O370" s="216">
        <f t="shared" si="136"/>
        <v>0.1031</v>
      </c>
      <c r="P370" s="217" t="s">
        <v>1583</v>
      </c>
      <c r="Q370" s="218">
        <v>45226</v>
      </c>
      <c r="R370" s="217">
        <v>0</v>
      </c>
      <c r="S370" s="219" t="str">
        <f t="shared" si="132"/>
        <v>Provisión contable</v>
      </c>
      <c r="T370" s="220">
        <f t="shared" si="137"/>
        <v>25334346</v>
      </c>
      <c r="U370" s="220">
        <f t="shared" si="138"/>
        <v>0</v>
      </c>
      <c r="V370" s="221">
        <f t="shared" si="139"/>
        <v>0</v>
      </c>
      <c r="W370" s="222" t="str">
        <f t="shared" si="133"/>
        <v>Ya tiene fallo desfavorable, clasifíquelo como Provisión contable</v>
      </c>
      <c r="X370" s="219">
        <f t="shared" si="143"/>
        <v>35</v>
      </c>
      <c r="Y370" s="219">
        <f t="shared" si="144"/>
        <v>35</v>
      </c>
      <c r="Z370" s="219">
        <f t="shared" si="145"/>
        <v>35</v>
      </c>
      <c r="AA370" s="219">
        <f t="shared" si="146"/>
        <v>8</v>
      </c>
      <c r="AB370" s="223">
        <f t="shared" si="147"/>
        <v>0.28249999999999997</v>
      </c>
      <c r="AC370" s="224">
        <f t="shared" si="134"/>
        <v>46802</v>
      </c>
      <c r="AD370" s="225" t="str">
        <f t="shared" si="140"/>
        <v>12-2023</v>
      </c>
      <c r="AE370" s="226">
        <f>IFERROR(VLOOKUP(AD370,IPC!$E$2:$F$1745,2,0),IPC!$H$1)</f>
        <v>196.40440950939998</v>
      </c>
      <c r="AF370" s="227" t="str">
        <f t="shared" si="135"/>
        <v>2-2020</v>
      </c>
      <c r="AG370" s="228">
        <f>IFERROR(VLOOKUP(AF370,IPC!$E$2:$F$1745,2,0),IPC!$H$1)</f>
        <v>150.34414424039997</v>
      </c>
      <c r="AH370" s="227" t="str">
        <f t="shared" si="148"/>
        <v>10-2023</v>
      </c>
      <c r="AI370" s="228">
        <f>IFERROR(VLOOKUP(AH370,IPC!$E$2:$F$1745,2,0),IPC!$H$1)</f>
        <v>195.48750220699995</v>
      </c>
      <c r="AJ370" s="227">
        <f>VLOOKUP(N370,T!$AD$1:$AE$50,2,0)</f>
        <v>0</v>
      </c>
      <c r="AK370" s="227" t="str">
        <f t="shared" si="141"/>
        <v>ok</v>
      </c>
      <c r="AL370" s="229" t="s">
        <v>2191</v>
      </c>
      <c r="AM370" s="229">
        <v>2371861</v>
      </c>
    </row>
    <row r="371" spans="1:39" ht="15.75" x14ac:dyDescent="0.25">
      <c r="A371" s="207" t="s">
        <v>2562</v>
      </c>
      <c r="B371" s="208">
        <v>8000000</v>
      </c>
      <c r="C371" s="209">
        <v>1</v>
      </c>
      <c r="D371" s="209" t="s">
        <v>1584</v>
      </c>
      <c r="E371" s="210" t="s">
        <v>5</v>
      </c>
      <c r="F371" s="210" t="s">
        <v>5</v>
      </c>
      <c r="G371" s="210" t="s">
        <v>1</v>
      </c>
      <c r="H371" s="210" t="s">
        <v>5</v>
      </c>
      <c r="I371" s="211">
        <v>44875</v>
      </c>
      <c r="J371" s="212">
        <v>7</v>
      </c>
      <c r="K371" s="219" t="str">
        <f t="shared" si="142"/>
        <v>BAJA</v>
      </c>
      <c r="L371" s="214">
        <f t="shared" si="130"/>
        <v>5.86027397260274</v>
      </c>
      <c r="M371" s="215">
        <f t="shared" si="131"/>
        <v>8811827</v>
      </c>
      <c r="N371" s="210" t="s">
        <v>1725</v>
      </c>
      <c r="O371" s="216">
        <f t="shared" si="136"/>
        <v>0.1031</v>
      </c>
      <c r="P371" s="217" t="s">
        <v>1584</v>
      </c>
      <c r="Q371" s="218"/>
      <c r="R371" s="217"/>
      <c r="S371" s="219" t="str">
        <f t="shared" si="132"/>
        <v>Cuentas de orden</v>
      </c>
      <c r="T371" s="220">
        <f t="shared" si="137"/>
        <v>8435637</v>
      </c>
      <c r="U371" s="220">
        <f t="shared" si="138"/>
        <v>0</v>
      </c>
      <c r="V371" s="221">
        <f t="shared" si="139"/>
        <v>0</v>
      </c>
      <c r="W371" s="222" t="str">
        <f t="shared" si="133"/>
        <v>El proceso no genera erogación</v>
      </c>
      <c r="X371" s="219">
        <f t="shared" si="143"/>
        <v>8</v>
      </c>
      <c r="Y371" s="219">
        <f t="shared" si="144"/>
        <v>8</v>
      </c>
      <c r="Z371" s="219">
        <f t="shared" si="145"/>
        <v>35</v>
      </c>
      <c r="AA371" s="219">
        <f t="shared" si="146"/>
        <v>8</v>
      </c>
      <c r="AB371" s="223">
        <f t="shared" si="147"/>
        <v>0.14749999999999999</v>
      </c>
      <c r="AC371" s="224">
        <f t="shared" si="134"/>
        <v>47430</v>
      </c>
      <c r="AD371" s="225" t="str">
        <f t="shared" si="140"/>
        <v>12-2023</v>
      </c>
      <c r="AE371" s="226">
        <f>IFERROR(VLOOKUP(AD371,IPC!$E$2:$F$1745,2,0),IPC!$H$1)</f>
        <v>196.40440950939998</v>
      </c>
      <c r="AF371" s="227" t="str">
        <f t="shared" si="135"/>
        <v>11-2022</v>
      </c>
      <c r="AG371" s="228">
        <f>IFERROR(VLOOKUP(AF371,IPC!$E$2:$F$1745,2,0),IPC!$H$1)</f>
        <v>178.30981696359999</v>
      </c>
      <c r="AH371" s="227" t="str">
        <f t="shared" si="148"/>
        <v>1-1900</v>
      </c>
      <c r="AI371" s="228">
        <f>IFERROR(VLOOKUP(AH371,IPC!$E$2:$F$1745,2,0),IPC!$H$1)</f>
        <v>196.40440950939998</v>
      </c>
      <c r="AJ371" s="227">
        <f>VLOOKUP(N371,T!$AD$1:$AE$50,2,0)</f>
        <v>0</v>
      </c>
      <c r="AK371" s="227" t="str">
        <f t="shared" si="141"/>
        <v>ok</v>
      </c>
      <c r="AL371" s="229" t="s">
        <v>2191</v>
      </c>
      <c r="AM371" s="229">
        <v>2372571</v>
      </c>
    </row>
    <row r="372" spans="1:39" ht="15.75" x14ac:dyDescent="0.25">
      <c r="A372" s="207" t="s">
        <v>2563</v>
      </c>
      <c r="B372" s="208">
        <v>35000000</v>
      </c>
      <c r="C372" s="209">
        <v>1</v>
      </c>
      <c r="D372" s="209" t="s">
        <v>1583</v>
      </c>
      <c r="E372" s="210" t="s">
        <v>5</v>
      </c>
      <c r="F372" s="210" t="s">
        <v>5</v>
      </c>
      <c r="G372" s="210" t="s">
        <v>5</v>
      </c>
      <c r="H372" s="210" t="s">
        <v>2</v>
      </c>
      <c r="I372" s="211">
        <v>44902</v>
      </c>
      <c r="J372" s="212">
        <v>8</v>
      </c>
      <c r="K372" s="219" t="str">
        <f t="shared" si="142"/>
        <v>BAJA</v>
      </c>
      <c r="L372" s="214">
        <f t="shared" si="130"/>
        <v>6.934246575342466</v>
      </c>
      <c r="M372" s="215">
        <f t="shared" si="131"/>
        <v>38071491</v>
      </c>
      <c r="N372" s="210" t="s">
        <v>1725</v>
      </c>
      <c r="O372" s="216">
        <f t="shared" si="136"/>
        <v>0.1031</v>
      </c>
      <c r="P372" s="217" t="s">
        <v>1584</v>
      </c>
      <c r="Q372" s="218"/>
      <c r="R372" s="217"/>
      <c r="S372" s="219" t="str">
        <f t="shared" si="132"/>
        <v>Cuentas de orden</v>
      </c>
      <c r="T372" s="220">
        <f t="shared" si="137"/>
        <v>36155912</v>
      </c>
      <c r="U372" s="220">
        <f t="shared" si="138"/>
        <v>36155912</v>
      </c>
      <c r="V372" s="221">
        <f t="shared" si="139"/>
        <v>0</v>
      </c>
      <c r="W372" s="222" t="str">
        <f t="shared" si="133"/>
        <v/>
      </c>
      <c r="X372" s="219">
        <f t="shared" si="143"/>
        <v>8</v>
      </c>
      <c r="Y372" s="219">
        <f t="shared" si="144"/>
        <v>8</v>
      </c>
      <c r="Z372" s="219">
        <f t="shared" si="145"/>
        <v>8</v>
      </c>
      <c r="AA372" s="219">
        <f t="shared" si="146"/>
        <v>65</v>
      </c>
      <c r="AB372" s="223">
        <f t="shared" si="147"/>
        <v>0.2225</v>
      </c>
      <c r="AC372" s="224">
        <f t="shared" si="134"/>
        <v>47822</v>
      </c>
      <c r="AD372" s="225" t="str">
        <f t="shared" si="140"/>
        <v>12-2023</v>
      </c>
      <c r="AE372" s="226">
        <f>IFERROR(VLOOKUP(AD372,IPC!$E$2:$F$1745,2,0),IPC!$H$1)</f>
        <v>196.40440950939998</v>
      </c>
      <c r="AF372" s="227" t="str">
        <f t="shared" si="135"/>
        <v>12-2022</v>
      </c>
      <c r="AG372" s="228">
        <f>IFERROR(VLOOKUP(AF372,IPC!$E$2:$F$1745,2,0),IPC!$H$1)</f>
        <v>180.55910518979999</v>
      </c>
      <c r="AH372" s="227" t="str">
        <f t="shared" si="148"/>
        <v>1-1900</v>
      </c>
      <c r="AI372" s="228">
        <f>IFERROR(VLOOKUP(AH372,IPC!$E$2:$F$1745,2,0),IPC!$H$1)</f>
        <v>196.40440950939998</v>
      </c>
      <c r="AJ372" s="227">
        <f>VLOOKUP(N372,T!$AD$1:$AE$50,2,0)</f>
        <v>0</v>
      </c>
      <c r="AK372" s="227" t="str">
        <f t="shared" si="141"/>
        <v>ok</v>
      </c>
      <c r="AL372" s="229" t="s">
        <v>2191</v>
      </c>
      <c r="AM372" s="229">
        <v>2382902</v>
      </c>
    </row>
    <row r="373" spans="1:39" ht="15.75" x14ac:dyDescent="0.25">
      <c r="A373" s="207" t="s">
        <v>2564</v>
      </c>
      <c r="B373" s="208">
        <v>38073477</v>
      </c>
      <c r="C373" s="209">
        <v>1</v>
      </c>
      <c r="D373" s="209" t="s">
        <v>1583</v>
      </c>
      <c r="E373" s="210" t="s">
        <v>1</v>
      </c>
      <c r="F373" s="210" t="s">
        <v>1</v>
      </c>
      <c r="G373" s="210" t="s">
        <v>1</v>
      </c>
      <c r="H373" s="210" t="s">
        <v>1</v>
      </c>
      <c r="I373" s="211">
        <v>44888</v>
      </c>
      <c r="J373" s="212">
        <v>4</v>
      </c>
      <c r="K373" s="219" t="str">
        <f t="shared" si="142"/>
        <v>MEDIA</v>
      </c>
      <c r="L373" s="214">
        <f t="shared" si="130"/>
        <v>2.8958904109589043</v>
      </c>
      <c r="M373" s="215">
        <f t="shared" si="131"/>
        <v>41937112</v>
      </c>
      <c r="N373" s="210" t="s">
        <v>8</v>
      </c>
      <c r="O373" s="216">
        <f t="shared" si="136"/>
        <v>0.1038</v>
      </c>
      <c r="P373" s="217" t="s">
        <v>1584</v>
      </c>
      <c r="Q373" s="218"/>
      <c r="R373" s="217"/>
      <c r="S373" s="219" t="str">
        <f t="shared" si="132"/>
        <v>Cuentas de orden</v>
      </c>
      <c r="T373" s="220">
        <f t="shared" si="137"/>
        <v>40967303</v>
      </c>
      <c r="U373" s="220">
        <f t="shared" si="138"/>
        <v>40967303</v>
      </c>
      <c r="V373" s="221">
        <f t="shared" si="139"/>
        <v>0</v>
      </c>
      <c r="W373" s="222" t="str">
        <f t="shared" si="133"/>
        <v/>
      </c>
      <c r="X373" s="219">
        <f t="shared" si="143"/>
        <v>35</v>
      </c>
      <c r="Y373" s="219">
        <f t="shared" si="144"/>
        <v>35</v>
      </c>
      <c r="Z373" s="219">
        <f t="shared" si="145"/>
        <v>35</v>
      </c>
      <c r="AA373" s="219">
        <f t="shared" si="146"/>
        <v>35</v>
      </c>
      <c r="AB373" s="223">
        <f t="shared" si="147"/>
        <v>0.35</v>
      </c>
      <c r="AC373" s="224">
        <f t="shared" si="134"/>
        <v>46348</v>
      </c>
      <c r="AD373" s="225" t="str">
        <f t="shared" si="140"/>
        <v>12-2023</v>
      </c>
      <c r="AE373" s="226">
        <f>IFERROR(VLOOKUP(AD373,IPC!$E$2:$F$1745,2,0),IPC!$H$1)</f>
        <v>196.40440950939998</v>
      </c>
      <c r="AF373" s="227" t="str">
        <f t="shared" si="135"/>
        <v>11-2022</v>
      </c>
      <c r="AG373" s="228">
        <f>IFERROR(VLOOKUP(AF373,IPC!$E$2:$F$1745,2,0),IPC!$H$1)</f>
        <v>178.30981696359999</v>
      </c>
      <c r="AH373" s="227" t="str">
        <f t="shared" si="148"/>
        <v>1-1900</v>
      </c>
      <c r="AI373" s="228">
        <f>IFERROR(VLOOKUP(AH373,IPC!$E$2:$F$1745,2,0),IPC!$H$1)</f>
        <v>196.40440950939998</v>
      </c>
      <c r="AJ373" s="227">
        <f>VLOOKUP(N373,T!$AD$1:$AE$50,2,0)</f>
        <v>0</v>
      </c>
      <c r="AK373" s="227" t="str">
        <f t="shared" si="141"/>
        <v>ok</v>
      </c>
      <c r="AL373" s="229" t="s">
        <v>2191</v>
      </c>
      <c r="AM373" s="229">
        <v>2396830</v>
      </c>
    </row>
    <row r="374" spans="1:39" ht="15.75" x14ac:dyDescent="0.25">
      <c r="A374" s="207" t="s">
        <v>2565</v>
      </c>
      <c r="B374" s="208">
        <v>27603866</v>
      </c>
      <c r="C374" s="209">
        <v>1</v>
      </c>
      <c r="D374" s="209" t="s">
        <v>1584</v>
      </c>
      <c r="E374" s="210" t="s">
        <v>2</v>
      </c>
      <c r="F374" s="210" t="s">
        <v>1</v>
      </c>
      <c r="G374" s="210" t="s">
        <v>1</v>
      </c>
      <c r="H374" s="210" t="s">
        <v>1</v>
      </c>
      <c r="I374" s="211">
        <v>44972</v>
      </c>
      <c r="J374" s="212">
        <v>4</v>
      </c>
      <c r="K374" s="219" t="str">
        <f t="shared" si="142"/>
        <v>MEDIA</v>
      </c>
      <c r="L374" s="214">
        <f t="shared" si="130"/>
        <v>3.1260273972602741</v>
      </c>
      <c r="M374" s="215">
        <f t="shared" si="131"/>
        <v>29020046</v>
      </c>
      <c r="N374" s="210" t="s">
        <v>1725</v>
      </c>
      <c r="O374" s="216">
        <f t="shared" si="136"/>
        <v>0.1031</v>
      </c>
      <c r="P374" s="217" t="s">
        <v>1584</v>
      </c>
      <c r="Q374" s="218"/>
      <c r="R374" s="217"/>
      <c r="S374" s="219" t="str">
        <f t="shared" si="132"/>
        <v>Cuentas de orden</v>
      </c>
      <c r="T374" s="220">
        <f t="shared" si="137"/>
        <v>28352456</v>
      </c>
      <c r="U374" s="220">
        <f t="shared" si="138"/>
        <v>0</v>
      </c>
      <c r="V374" s="221">
        <f t="shared" si="139"/>
        <v>0</v>
      </c>
      <c r="W374" s="222" t="str">
        <f t="shared" si="133"/>
        <v>El proceso no genera erogación</v>
      </c>
      <c r="X374" s="219">
        <f t="shared" si="143"/>
        <v>65</v>
      </c>
      <c r="Y374" s="219">
        <f t="shared" si="144"/>
        <v>35</v>
      </c>
      <c r="Z374" s="219">
        <f t="shared" si="145"/>
        <v>35</v>
      </c>
      <c r="AA374" s="219">
        <f t="shared" si="146"/>
        <v>35</v>
      </c>
      <c r="AB374" s="223">
        <f t="shared" si="147"/>
        <v>0.42499999999999999</v>
      </c>
      <c r="AC374" s="224">
        <f t="shared" si="134"/>
        <v>46432</v>
      </c>
      <c r="AD374" s="225" t="str">
        <f t="shared" si="140"/>
        <v>12-2023</v>
      </c>
      <c r="AE374" s="226">
        <f>IFERROR(VLOOKUP(AD374,IPC!$E$2:$F$1745,2,0),IPC!$H$1)</f>
        <v>196.40440950939998</v>
      </c>
      <c r="AF374" s="227" t="str">
        <f t="shared" si="135"/>
        <v>2-2023</v>
      </c>
      <c r="AG374" s="228">
        <f>IFERROR(VLOOKUP(AF374,IPC!$E$2:$F$1745,2,0),IPC!$H$1)</f>
        <v>186.81986286399999</v>
      </c>
      <c r="AH374" s="227" t="str">
        <f t="shared" si="148"/>
        <v>1-1900</v>
      </c>
      <c r="AI374" s="228">
        <f>IFERROR(VLOOKUP(AH374,IPC!$E$2:$F$1745,2,0),IPC!$H$1)</f>
        <v>196.40440950939998</v>
      </c>
      <c r="AJ374" s="227">
        <f>VLOOKUP(N374,T!$AD$1:$AE$50,2,0)</f>
        <v>0</v>
      </c>
      <c r="AK374" s="227" t="str">
        <f t="shared" si="141"/>
        <v>ok</v>
      </c>
      <c r="AL374" s="229" t="s">
        <v>2191</v>
      </c>
      <c r="AM374" s="229">
        <v>2402619</v>
      </c>
    </row>
    <row r="375" spans="1:39" ht="15.75" x14ac:dyDescent="0.25">
      <c r="A375" s="207" t="s">
        <v>2566</v>
      </c>
      <c r="B375" s="208">
        <v>40964140</v>
      </c>
      <c r="C375" s="209">
        <v>1</v>
      </c>
      <c r="D375" s="209" t="s">
        <v>1584</v>
      </c>
      <c r="E375" s="210" t="s">
        <v>5</v>
      </c>
      <c r="F375" s="210" t="s">
        <v>1</v>
      </c>
      <c r="G375" s="210" t="s">
        <v>1</v>
      </c>
      <c r="H375" s="210" t="s">
        <v>5</v>
      </c>
      <c r="I375" s="211">
        <v>45001</v>
      </c>
      <c r="J375" s="212">
        <v>4</v>
      </c>
      <c r="K375" s="219" t="str">
        <f t="shared" si="142"/>
        <v>BAJA</v>
      </c>
      <c r="L375" s="214">
        <f t="shared" si="130"/>
        <v>3.2054794520547945</v>
      </c>
      <c r="M375" s="215">
        <f t="shared" si="131"/>
        <v>42618001</v>
      </c>
      <c r="N375" s="210" t="s">
        <v>1725</v>
      </c>
      <c r="O375" s="216">
        <f t="shared" si="136"/>
        <v>0.1031</v>
      </c>
      <c r="P375" s="217" t="s">
        <v>1584</v>
      </c>
      <c r="Q375" s="218"/>
      <c r="R375" s="217"/>
      <c r="S375" s="219" t="str">
        <f t="shared" si="132"/>
        <v>Cuentas de orden</v>
      </c>
      <c r="T375" s="220">
        <f t="shared" si="137"/>
        <v>41612975</v>
      </c>
      <c r="U375" s="220">
        <f t="shared" si="138"/>
        <v>0</v>
      </c>
      <c r="V375" s="221">
        <f t="shared" si="139"/>
        <v>0</v>
      </c>
      <c r="W375" s="222" t="str">
        <f t="shared" si="133"/>
        <v>El proceso no genera erogación</v>
      </c>
      <c r="X375" s="219">
        <f t="shared" ref="X375:X380" si="149">VLOOKUP(E375,$D$5:$F$9,3,0)</f>
        <v>8</v>
      </c>
      <c r="Y375" s="219">
        <f t="shared" ref="Y375:Y380" si="150">VLOOKUP(F375,$D$5:$F$9,3,0)</f>
        <v>35</v>
      </c>
      <c r="Z375" s="219">
        <f t="shared" ref="Z375:Z380" si="151">VLOOKUP(G375,$D$5:$F$9,3,0)</f>
        <v>35</v>
      </c>
      <c r="AA375" s="219">
        <f t="shared" ref="AA375:AA380" si="152">VLOOKUP(H375,$D$5:$F$9,3,0)</f>
        <v>8</v>
      </c>
      <c r="AB375" s="223">
        <f t="shared" si="147"/>
        <v>0.215</v>
      </c>
      <c r="AC375" s="224">
        <f t="shared" si="134"/>
        <v>46461</v>
      </c>
      <c r="AD375" s="225" t="str">
        <f t="shared" si="140"/>
        <v>12-2023</v>
      </c>
      <c r="AE375" s="226">
        <f>IFERROR(VLOOKUP(AD375,IPC!$E$2:$F$1745,2,0),IPC!$H$1)</f>
        <v>196.40440950939998</v>
      </c>
      <c r="AF375" s="227" t="str">
        <f t="shared" si="135"/>
        <v>3-2023</v>
      </c>
      <c r="AG375" s="228">
        <f>IFERROR(VLOOKUP(AF375,IPC!$E$2:$F$1745,2,0),IPC!$H$1)</f>
        <v>188.7826175582</v>
      </c>
      <c r="AH375" s="227" t="str">
        <f t="shared" si="148"/>
        <v>1-1900</v>
      </c>
      <c r="AI375" s="228">
        <f>IFERROR(VLOOKUP(AH375,IPC!$E$2:$F$1745,2,0),IPC!$H$1)</f>
        <v>196.40440950939998</v>
      </c>
      <c r="AJ375" s="227">
        <f>VLOOKUP(N375,T!$AD$1:$AE$50,2,0)</f>
        <v>0</v>
      </c>
      <c r="AK375" s="227" t="str">
        <f t="shared" si="141"/>
        <v>ok</v>
      </c>
      <c r="AL375" s="229" t="s">
        <v>2191</v>
      </c>
      <c r="AM375" s="229">
        <v>2415675</v>
      </c>
    </row>
    <row r="376" spans="1:39" ht="15.75" x14ac:dyDescent="0.25">
      <c r="A376" s="207" t="s">
        <v>2567</v>
      </c>
      <c r="B376" s="208">
        <v>850000000</v>
      </c>
      <c r="C376" s="209">
        <v>1</v>
      </c>
      <c r="D376" s="209" t="s">
        <v>1583</v>
      </c>
      <c r="E376" s="210" t="s">
        <v>1</v>
      </c>
      <c r="F376" s="210" t="s">
        <v>1</v>
      </c>
      <c r="G376" s="210" t="s">
        <v>1</v>
      </c>
      <c r="H376" s="210" t="s">
        <v>1</v>
      </c>
      <c r="I376" s="211">
        <v>44953</v>
      </c>
      <c r="J376" s="212">
        <v>4</v>
      </c>
      <c r="K376" s="219" t="str">
        <f t="shared" si="142"/>
        <v>MEDIA</v>
      </c>
      <c r="L376" s="214">
        <f t="shared" si="130"/>
        <v>3.0739726027397261</v>
      </c>
      <c r="M376" s="215">
        <f t="shared" si="131"/>
        <v>908447026</v>
      </c>
      <c r="N376" s="210" t="s">
        <v>1727</v>
      </c>
      <c r="O376" s="216">
        <f t="shared" si="136"/>
        <v>0.1031</v>
      </c>
      <c r="P376" s="217" t="s">
        <v>1584</v>
      </c>
      <c r="Q376" s="218"/>
      <c r="R376" s="217"/>
      <c r="S376" s="219" t="str">
        <f t="shared" si="132"/>
        <v>Cuentas de orden</v>
      </c>
      <c r="T376" s="220">
        <f t="shared" si="137"/>
        <v>887892736</v>
      </c>
      <c r="U376" s="220">
        <f t="shared" si="138"/>
        <v>887892736</v>
      </c>
      <c r="V376" s="221">
        <f t="shared" si="139"/>
        <v>0</v>
      </c>
      <c r="W376" s="222" t="str">
        <f t="shared" si="133"/>
        <v/>
      </c>
      <c r="X376" s="219">
        <f t="shared" si="149"/>
        <v>35</v>
      </c>
      <c r="Y376" s="219">
        <f t="shared" si="150"/>
        <v>35</v>
      </c>
      <c r="Z376" s="219">
        <f t="shared" si="151"/>
        <v>35</v>
      </c>
      <c r="AA376" s="219">
        <f t="shared" si="152"/>
        <v>35</v>
      </c>
      <c r="AB376" s="223">
        <f t="shared" si="147"/>
        <v>0.35</v>
      </c>
      <c r="AC376" s="224">
        <f t="shared" si="134"/>
        <v>46413</v>
      </c>
      <c r="AD376" s="225" t="str">
        <f t="shared" si="140"/>
        <v>12-2023</v>
      </c>
      <c r="AE376" s="226">
        <f>IFERROR(VLOOKUP(AD376,IPC!$E$2:$F$1745,2,0),IPC!$H$1)</f>
        <v>196.40440950939998</v>
      </c>
      <c r="AF376" s="227" t="str">
        <f t="shared" si="135"/>
        <v>1-2023</v>
      </c>
      <c r="AG376" s="228">
        <f>IFERROR(VLOOKUP(AF376,IPC!$E$2:$F$1745,2,0),IPC!$H$1)</f>
        <v>183.76828074820003</v>
      </c>
      <c r="AH376" s="227" t="str">
        <f t="shared" si="148"/>
        <v>1-1900</v>
      </c>
      <c r="AI376" s="228">
        <f>IFERROR(VLOOKUP(AH376,IPC!$E$2:$F$1745,2,0),IPC!$H$1)</f>
        <v>196.40440950939998</v>
      </c>
      <c r="AJ376" s="227">
        <f>VLOOKUP(N376,T!$AD$1:$AE$50,2,0)</f>
        <v>0</v>
      </c>
      <c r="AK376" s="227" t="str">
        <f t="shared" si="141"/>
        <v>ok</v>
      </c>
      <c r="AL376" s="229" t="s">
        <v>2191</v>
      </c>
      <c r="AM376" s="229">
        <v>2416653</v>
      </c>
    </row>
    <row r="377" spans="1:39" ht="15.75" hidden="1" x14ac:dyDescent="0.25">
      <c r="A377" s="207" t="s">
        <v>2568</v>
      </c>
      <c r="B377" s="208">
        <v>0</v>
      </c>
      <c r="C377" s="209">
        <v>1</v>
      </c>
      <c r="D377" s="209" t="s">
        <v>1584</v>
      </c>
      <c r="E377" s="235"/>
      <c r="F377" s="235"/>
      <c r="G377" s="235"/>
      <c r="H377" s="235"/>
      <c r="I377" s="211">
        <v>44631</v>
      </c>
      <c r="J377" s="212">
        <v>4</v>
      </c>
      <c r="K377" s="219" t="str">
        <f t="shared" si="142"/>
        <v/>
      </c>
      <c r="L377" s="214">
        <f t="shared" si="130"/>
        <v>2.1917808219178081</v>
      </c>
      <c r="M377" s="215">
        <f t="shared" si="131"/>
        <v>0</v>
      </c>
      <c r="N377" s="210" t="s">
        <v>2193</v>
      </c>
      <c r="O377" s="216">
        <f t="shared" si="136"/>
        <v>0.1038</v>
      </c>
      <c r="P377" s="217" t="s">
        <v>1584</v>
      </c>
      <c r="Q377" s="218"/>
      <c r="R377" s="217"/>
      <c r="S377" s="219" t="str">
        <f t="shared" si="132"/>
        <v/>
      </c>
      <c r="T377" s="220">
        <f t="shared" si="137"/>
        <v>0</v>
      </c>
      <c r="U377" s="220">
        <f t="shared" si="138"/>
        <v>0</v>
      </c>
      <c r="V377" s="221">
        <f t="shared" si="139"/>
        <v>0</v>
      </c>
      <c r="W377" s="222" t="str">
        <f t="shared" si="133"/>
        <v>El proceso no genera erogación</v>
      </c>
      <c r="X377" s="219" t="e">
        <f t="shared" si="149"/>
        <v>#N/A</v>
      </c>
      <c r="Y377" s="219" t="e">
        <f t="shared" si="150"/>
        <v>#N/A</v>
      </c>
      <c r="Z377" s="219" t="e">
        <f t="shared" si="151"/>
        <v>#N/A</v>
      </c>
      <c r="AA377" s="219" t="e">
        <f t="shared" si="152"/>
        <v>#N/A</v>
      </c>
      <c r="AB377" s="223" t="e">
        <f t="shared" si="147"/>
        <v>#N/A</v>
      </c>
      <c r="AC377" s="224">
        <f t="shared" si="134"/>
        <v>46091</v>
      </c>
      <c r="AD377" s="225" t="str">
        <f t="shared" si="140"/>
        <v>12-2023</v>
      </c>
      <c r="AE377" s="226">
        <f>IFERROR(VLOOKUP(AD377,IPC!$E$2:$F$1745,2,0),IPC!$H$1)</f>
        <v>196.40440950939998</v>
      </c>
      <c r="AF377" s="227" t="str">
        <f t="shared" si="135"/>
        <v>3-2022</v>
      </c>
      <c r="AG377" s="228">
        <f>IFERROR(VLOOKUP(AF377,IPC!$E$2:$F$1745,2,0),IPC!$H$1)</f>
        <v>166.56194215159996</v>
      </c>
      <c r="AH377" s="227" t="str">
        <f t="shared" si="148"/>
        <v>1-1900</v>
      </c>
      <c r="AI377" s="228">
        <f>IFERROR(VLOOKUP(AH377,IPC!$E$2:$F$1745,2,0),IPC!$H$1)</f>
        <v>196.40440950939998</v>
      </c>
      <c r="AJ377" s="227">
        <f>VLOOKUP(N377,T!$AD$1:$AE$50,2,0)</f>
        <v>0</v>
      </c>
      <c r="AK377" s="227" t="str">
        <f t="shared" si="141"/>
        <v>ok</v>
      </c>
      <c r="AL377" s="229" t="s">
        <v>2192</v>
      </c>
      <c r="AM377" s="229">
        <v>2426696</v>
      </c>
    </row>
    <row r="378" spans="1:39" ht="15.75" hidden="1" x14ac:dyDescent="0.25">
      <c r="A378" s="207" t="s">
        <v>2569</v>
      </c>
      <c r="B378" s="208">
        <v>0</v>
      </c>
      <c r="C378" s="209">
        <v>1</v>
      </c>
      <c r="D378" s="209" t="s">
        <v>1584</v>
      </c>
      <c r="E378" s="235"/>
      <c r="F378" s="235"/>
      <c r="G378" s="235"/>
      <c r="H378" s="235"/>
      <c r="I378" s="211">
        <v>45040</v>
      </c>
      <c r="J378" s="212">
        <v>4</v>
      </c>
      <c r="K378" s="219" t="str">
        <f t="shared" si="142"/>
        <v/>
      </c>
      <c r="L378" s="214">
        <f t="shared" si="130"/>
        <v>3.3123287671232875</v>
      </c>
      <c r="M378" s="215">
        <f t="shared" si="131"/>
        <v>0</v>
      </c>
      <c r="N378" s="210" t="s">
        <v>1555</v>
      </c>
      <c r="O378" s="216">
        <f t="shared" si="136"/>
        <v>0.1031</v>
      </c>
      <c r="P378" s="217" t="s">
        <v>1584</v>
      </c>
      <c r="Q378" s="218"/>
      <c r="R378" s="217"/>
      <c r="S378" s="219" t="str">
        <f t="shared" si="132"/>
        <v/>
      </c>
      <c r="T378" s="220">
        <f t="shared" si="137"/>
        <v>0</v>
      </c>
      <c r="U378" s="220">
        <f t="shared" si="138"/>
        <v>0</v>
      </c>
      <c r="V378" s="221">
        <f t="shared" si="139"/>
        <v>0</v>
      </c>
      <c r="W378" s="222" t="str">
        <f t="shared" si="133"/>
        <v>El proceso no genera erogación</v>
      </c>
      <c r="X378" s="219" t="e">
        <f t="shared" si="149"/>
        <v>#N/A</v>
      </c>
      <c r="Y378" s="219" t="e">
        <f t="shared" si="150"/>
        <v>#N/A</v>
      </c>
      <c r="Z378" s="219" t="e">
        <f t="shared" si="151"/>
        <v>#N/A</v>
      </c>
      <c r="AA378" s="219" t="e">
        <f t="shared" si="152"/>
        <v>#N/A</v>
      </c>
      <c r="AB378" s="223" t="e">
        <f t="shared" si="147"/>
        <v>#N/A</v>
      </c>
      <c r="AC378" s="224">
        <f t="shared" si="134"/>
        <v>46500</v>
      </c>
      <c r="AD378" s="225" t="str">
        <f t="shared" si="140"/>
        <v>12-2023</v>
      </c>
      <c r="AE378" s="226">
        <f>IFERROR(VLOOKUP(AD378,IPC!$E$2:$F$1745,2,0),IPC!$H$1)</f>
        <v>196.40440950939998</v>
      </c>
      <c r="AF378" s="227" t="str">
        <f t="shared" si="135"/>
        <v>4-2023</v>
      </c>
      <c r="AG378" s="228">
        <f>IFERROR(VLOOKUP(AF378,IPC!$E$2:$F$1745,2,0),IPC!$H$1)</f>
        <v>190.25826524799999</v>
      </c>
      <c r="AH378" s="227" t="str">
        <f t="shared" si="148"/>
        <v>1-1900</v>
      </c>
      <c r="AI378" s="228">
        <f>IFERROR(VLOOKUP(AH378,IPC!$E$2:$F$1745,2,0),IPC!$H$1)</f>
        <v>196.40440950939998</v>
      </c>
      <c r="AJ378" s="227">
        <f>VLOOKUP(N378,T!$AD$1:$AE$50,2,0)</f>
        <v>1</v>
      </c>
      <c r="AK378" s="227">
        <f t="shared" si="141"/>
        <v>0</v>
      </c>
      <c r="AL378" s="229" t="s">
        <v>2191</v>
      </c>
      <c r="AM378" s="229">
        <v>2427954</v>
      </c>
    </row>
    <row r="379" spans="1:39" ht="15.75" x14ac:dyDescent="0.25">
      <c r="A379" s="207" t="s">
        <v>2570</v>
      </c>
      <c r="B379" s="208">
        <v>317417000</v>
      </c>
      <c r="C379" s="209">
        <v>1</v>
      </c>
      <c r="D379" s="209" t="s">
        <v>1583</v>
      </c>
      <c r="E379" s="210" t="s">
        <v>2</v>
      </c>
      <c r="F379" s="210" t="s">
        <v>1</v>
      </c>
      <c r="G379" s="210" t="s">
        <v>2</v>
      </c>
      <c r="H379" s="210" t="s">
        <v>1</v>
      </c>
      <c r="I379" s="211">
        <v>45054</v>
      </c>
      <c r="J379" s="212">
        <v>4</v>
      </c>
      <c r="K379" s="219" t="str">
        <f t="shared" si="142"/>
        <v>MEDIA</v>
      </c>
      <c r="L379" s="214">
        <f t="shared" si="130"/>
        <v>3.3506849315068492</v>
      </c>
      <c r="M379" s="215">
        <f t="shared" si="131"/>
        <v>326246038</v>
      </c>
      <c r="N379" s="210" t="s">
        <v>1727</v>
      </c>
      <c r="O379" s="216">
        <f t="shared" si="136"/>
        <v>0.1031</v>
      </c>
      <c r="P379" s="217" t="s">
        <v>1584</v>
      </c>
      <c r="Q379" s="218"/>
      <c r="R379" s="217"/>
      <c r="S379" s="219" t="str">
        <f t="shared" si="132"/>
        <v>Cuentas de orden</v>
      </c>
      <c r="T379" s="220">
        <f t="shared" si="137"/>
        <v>318208257</v>
      </c>
      <c r="U379" s="220">
        <f t="shared" si="138"/>
        <v>318208257</v>
      </c>
      <c r="V379" s="221">
        <f t="shared" si="139"/>
        <v>0</v>
      </c>
      <c r="W379" s="222" t="str">
        <f t="shared" si="133"/>
        <v/>
      </c>
      <c r="X379" s="219">
        <f t="shared" si="149"/>
        <v>65</v>
      </c>
      <c r="Y379" s="219">
        <f t="shared" si="150"/>
        <v>35</v>
      </c>
      <c r="Z379" s="219">
        <f t="shared" si="151"/>
        <v>65</v>
      </c>
      <c r="AA379" s="219">
        <f t="shared" si="152"/>
        <v>35</v>
      </c>
      <c r="AB379" s="223">
        <f t="shared" si="147"/>
        <v>0.5</v>
      </c>
      <c r="AC379" s="224">
        <f t="shared" si="134"/>
        <v>46514</v>
      </c>
      <c r="AD379" s="225" t="str">
        <f t="shared" si="140"/>
        <v>12-2023</v>
      </c>
      <c r="AE379" s="226">
        <f>IFERROR(VLOOKUP(AD379,IPC!$E$2:$F$1745,2,0),IPC!$H$1)</f>
        <v>196.40440950939998</v>
      </c>
      <c r="AF379" s="227" t="str">
        <f t="shared" si="135"/>
        <v>5-2023</v>
      </c>
      <c r="AG379" s="228">
        <f>IFERROR(VLOOKUP(AF379,IPC!$E$2:$F$1745,2,0),IPC!$H$1)</f>
        <v>191.08921249079998</v>
      </c>
      <c r="AH379" s="227" t="str">
        <f t="shared" si="148"/>
        <v>1-1900</v>
      </c>
      <c r="AI379" s="228">
        <f>IFERROR(VLOOKUP(AH379,IPC!$E$2:$F$1745,2,0),IPC!$H$1)</f>
        <v>196.40440950939998</v>
      </c>
      <c r="AJ379" s="227">
        <f>VLOOKUP(N379,T!$AD$1:$AE$50,2,0)</f>
        <v>0</v>
      </c>
      <c r="AK379" s="227" t="str">
        <f t="shared" si="141"/>
        <v>ok</v>
      </c>
      <c r="AL379" s="229" t="s">
        <v>2191</v>
      </c>
      <c r="AM379" s="229">
        <v>2429199</v>
      </c>
    </row>
    <row r="380" spans="1:39" ht="15.75" x14ac:dyDescent="0.25">
      <c r="A380" s="207" t="s">
        <v>2571</v>
      </c>
      <c r="B380" s="208">
        <v>40000000</v>
      </c>
      <c r="C380" s="209">
        <v>1</v>
      </c>
      <c r="D380" s="209" t="s">
        <v>1583</v>
      </c>
      <c r="E380" s="210" t="s">
        <v>1</v>
      </c>
      <c r="F380" s="210" t="s">
        <v>1</v>
      </c>
      <c r="G380" s="210" t="s">
        <v>2</v>
      </c>
      <c r="H380" s="210" t="s">
        <v>1</v>
      </c>
      <c r="I380" s="211">
        <v>44862</v>
      </c>
      <c r="J380" s="212">
        <v>4</v>
      </c>
      <c r="K380" s="219" t="str">
        <f t="shared" si="142"/>
        <v>MEDIA</v>
      </c>
      <c r="L380" s="214">
        <f t="shared" si="130"/>
        <v>2.8246575342465752</v>
      </c>
      <c r="M380" s="215">
        <f t="shared" si="131"/>
        <v>44398024</v>
      </c>
      <c r="N380" s="210" t="s">
        <v>1725</v>
      </c>
      <c r="O380" s="216">
        <f t="shared" si="136"/>
        <v>0.1038</v>
      </c>
      <c r="P380" s="217" t="s">
        <v>1584</v>
      </c>
      <c r="Q380" s="218"/>
      <c r="R380" s="217"/>
      <c r="S380" s="219" t="str">
        <f t="shared" si="132"/>
        <v>Cuentas de orden</v>
      </c>
      <c r="T380" s="220">
        <f t="shared" si="137"/>
        <v>43396274</v>
      </c>
      <c r="U380" s="220">
        <f t="shared" si="138"/>
        <v>43396274</v>
      </c>
      <c r="V380" s="221">
        <f t="shared" si="139"/>
        <v>0</v>
      </c>
      <c r="W380" s="222" t="str">
        <f t="shared" si="133"/>
        <v/>
      </c>
      <c r="X380" s="219">
        <f t="shared" si="149"/>
        <v>35</v>
      </c>
      <c r="Y380" s="219">
        <f t="shared" si="150"/>
        <v>35</v>
      </c>
      <c r="Z380" s="219">
        <f t="shared" si="151"/>
        <v>65</v>
      </c>
      <c r="AA380" s="219">
        <f t="shared" si="152"/>
        <v>35</v>
      </c>
      <c r="AB380" s="223">
        <f t="shared" si="147"/>
        <v>0.42499999999999999</v>
      </c>
      <c r="AC380" s="224">
        <f t="shared" si="134"/>
        <v>46322</v>
      </c>
      <c r="AD380" s="225" t="str">
        <f t="shared" si="140"/>
        <v>12-2023</v>
      </c>
      <c r="AE380" s="226">
        <f>IFERROR(VLOOKUP(AD380,IPC!$E$2:$F$1745,2,0),IPC!$H$1)</f>
        <v>196.40440950939998</v>
      </c>
      <c r="AF380" s="227" t="str">
        <f t="shared" si="135"/>
        <v>10-2022</v>
      </c>
      <c r="AG380" s="228">
        <f>IFERROR(VLOOKUP(AF380,IPC!$E$2:$F$1745,2,0),IPC!$H$1)</f>
        <v>176.9487826866</v>
      </c>
      <c r="AH380" s="227" t="str">
        <f t="shared" si="148"/>
        <v>1-1900</v>
      </c>
      <c r="AI380" s="228">
        <f>IFERROR(VLOOKUP(AH380,IPC!$E$2:$F$1745,2,0),IPC!$H$1)</f>
        <v>196.40440950939998</v>
      </c>
      <c r="AJ380" s="227">
        <f>VLOOKUP(N380,T!$AD$1:$AE$50,2,0)</f>
        <v>0</v>
      </c>
      <c r="AK380" s="227" t="str">
        <f t="shared" si="141"/>
        <v>ok</v>
      </c>
      <c r="AL380" s="229" t="s">
        <v>2191</v>
      </c>
      <c r="AM380" s="229">
        <v>2429589</v>
      </c>
    </row>
    <row r="381" spans="1:39" ht="15.75" x14ac:dyDescent="0.25">
      <c r="A381" s="207" t="s">
        <v>2572</v>
      </c>
      <c r="B381" s="208">
        <v>35112000</v>
      </c>
      <c r="C381" s="209">
        <v>1</v>
      </c>
      <c r="D381" s="209" t="s">
        <v>1583</v>
      </c>
      <c r="E381" s="210" t="s">
        <v>1</v>
      </c>
      <c r="F381" s="210" t="s">
        <v>1</v>
      </c>
      <c r="G381" s="210" t="s">
        <v>5</v>
      </c>
      <c r="H381" s="210" t="s">
        <v>1</v>
      </c>
      <c r="I381" s="211">
        <v>45050</v>
      </c>
      <c r="J381" s="212">
        <v>8</v>
      </c>
      <c r="K381" s="219" t="str">
        <f t="shared" si="142"/>
        <v>REMOTA</v>
      </c>
      <c r="L381" s="214">
        <f t="shared" si="130"/>
        <v>7.3397260273972602</v>
      </c>
      <c r="M381" s="215">
        <f t="shared" si="131"/>
        <v>36088650</v>
      </c>
      <c r="N381" s="210" t="s">
        <v>1725</v>
      </c>
      <c r="O381" s="216">
        <f t="shared" si="136"/>
        <v>0.1074</v>
      </c>
      <c r="P381" s="217" t="s">
        <v>1584</v>
      </c>
      <c r="Q381" s="218"/>
      <c r="R381" s="217"/>
      <c r="S381" s="219" t="str">
        <f t="shared" si="132"/>
        <v>No se registra</v>
      </c>
      <c r="T381" s="220">
        <f t="shared" ref="T381:T382" si="153">+M381</f>
        <v>36088650</v>
      </c>
      <c r="U381" s="220">
        <f t="shared" si="138"/>
        <v>36088650</v>
      </c>
      <c r="V381" s="221">
        <f t="shared" si="139"/>
        <v>0</v>
      </c>
      <c r="W381" s="222" t="str">
        <f t="shared" si="133"/>
        <v/>
      </c>
      <c r="X381" s="219">
        <v>0</v>
      </c>
      <c r="Y381" s="219">
        <v>0</v>
      </c>
      <c r="Z381" s="219">
        <v>0</v>
      </c>
      <c r="AA381" s="219">
        <v>0</v>
      </c>
      <c r="AB381" s="223">
        <f t="shared" si="147"/>
        <v>0</v>
      </c>
      <c r="AC381" s="224">
        <f t="shared" si="134"/>
        <v>47970</v>
      </c>
      <c r="AD381" s="225" t="str">
        <f t="shared" si="140"/>
        <v>12-2023</v>
      </c>
      <c r="AE381" s="226">
        <f>IFERROR(VLOOKUP(AD381,IPC!$E$2:$F$1745,2,0),IPC!$H$1)</f>
        <v>196.40440950939998</v>
      </c>
      <c r="AF381" s="227" t="str">
        <f t="shared" si="135"/>
        <v>5-2023</v>
      </c>
      <c r="AG381" s="228">
        <f>IFERROR(VLOOKUP(AF381,IPC!$E$2:$F$1745,2,0),IPC!$H$1)</f>
        <v>191.08921249079998</v>
      </c>
      <c r="AH381" s="227" t="str">
        <f t="shared" si="148"/>
        <v>1-1900</v>
      </c>
      <c r="AI381" s="228">
        <f>IFERROR(VLOOKUP(AH381,IPC!$E$2:$F$1745,2,0),IPC!$H$1)</f>
        <v>196.40440950939998</v>
      </c>
      <c r="AJ381" s="227">
        <f>VLOOKUP(N381,T!$AD$1:$AE$50,2,0)</f>
        <v>0</v>
      </c>
      <c r="AK381" s="227" t="str">
        <f t="shared" si="141"/>
        <v>ok</v>
      </c>
      <c r="AL381" s="229" t="s">
        <v>2191</v>
      </c>
      <c r="AM381" s="229">
        <v>2430408</v>
      </c>
    </row>
    <row r="382" spans="1:39" ht="15.75" hidden="1" x14ac:dyDescent="0.25">
      <c r="A382" s="207" t="s">
        <v>2573</v>
      </c>
      <c r="B382" s="208">
        <v>0</v>
      </c>
      <c r="C382" s="209">
        <v>1</v>
      </c>
      <c r="D382" s="209" t="s">
        <v>1584</v>
      </c>
      <c r="E382" s="235"/>
      <c r="F382" s="235"/>
      <c r="G382" s="235"/>
      <c r="H382" s="235"/>
      <c r="I382" s="211">
        <v>45063</v>
      </c>
      <c r="J382" s="212">
        <v>8</v>
      </c>
      <c r="K382" s="219" t="str">
        <f t="shared" si="142"/>
        <v>REMOTA</v>
      </c>
      <c r="L382" s="214">
        <f t="shared" si="130"/>
        <v>7.375342465753425</v>
      </c>
      <c r="M382" s="215">
        <f t="shared" si="131"/>
        <v>0</v>
      </c>
      <c r="N382" s="210" t="s">
        <v>1555</v>
      </c>
      <c r="O382" s="216">
        <f t="shared" si="136"/>
        <v>0.1074</v>
      </c>
      <c r="P382" s="217" t="s">
        <v>1584</v>
      </c>
      <c r="Q382" s="218"/>
      <c r="R382" s="217"/>
      <c r="S382" s="219" t="str">
        <f t="shared" si="132"/>
        <v>No se registra</v>
      </c>
      <c r="T382" s="220">
        <f t="shared" si="153"/>
        <v>0</v>
      </c>
      <c r="U382" s="220">
        <f t="shared" si="138"/>
        <v>0</v>
      </c>
      <c r="V382" s="221">
        <f t="shared" si="139"/>
        <v>0</v>
      </c>
      <c r="W382" s="222" t="str">
        <f t="shared" si="133"/>
        <v>El proceso no genera erogación</v>
      </c>
      <c r="X382" s="219">
        <v>0</v>
      </c>
      <c r="Y382" s="219">
        <v>0</v>
      </c>
      <c r="Z382" s="219">
        <v>0</v>
      </c>
      <c r="AA382" s="219">
        <v>0</v>
      </c>
      <c r="AB382" s="223">
        <f t="shared" si="147"/>
        <v>0</v>
      </c>
      <c r="AC382" s="224">
        <f t="shared" si="134"/>
        <v>47983</v>
      </c>
      <c r="AD382" s="225" t="str">
        <f t="shared" si="140"/>
        <v>12-2023</v>
      </c>
      <c r="AE382" s="226">
        <f>IFERROR(VLOOKUP(AD382,IPC!$E$2:$F$1745,2,0),IPC!$H$1)</f>
        <v>196.40440950939998</v>
      </c>
      <c r="AF382" s="227" t="str">
        <f t="shared" si="135"/>
        <v>5-2023</v>
      </c>
      <c r="AG382" s="228">
        <f>IFERROR(VLOOKUP(AF382,IPC!$E$2:$F$1745,2,0),IPC!$H$1)</f>
        <v>191.08921249079998</v>
      </c>
      <c r="AH382" s="227" t="str">
        <f t="shared" si="148"/>
        <v>1-1900</v>
      </c>
      <c r="AI382" s="228">
        <f>IFERROR(VLOOKUP(AH382,IPC!$E$2:$F$1745,2,0),IPC!$H$1)</f>
        <v>196.40440950939998</v>
      </c>
      <c r="AJ382" s="227">
        <f>VLOOKUP(N382,T!$AD$1:$AE$50,2,0)</f>
        <v>1</v>
      </c>
      <c r="AK382" s="227">
        <f t="shared" si="141"/>
        <v>0</v>
      </c>
      <c r="AL382" s="229" t="s">
        <v>2191</v>
      </c>
      <c r="AM382" s="229">
        <v>2431398</v>
      </c>
    </row>
    <row r="383" spans="1:39" ht="15.75" x14ac:dyDescent="0.25">
      <c r="A383" s="207" t="s">
        <v>2574</v>
      </c>
      <c r="B383" s="208">
        <v>76560000</v>
      </c>
      <c r="C383" s="209">
        <v>1</v>
      </c>
      <c r="D383" s="209" t="s">
        <v>1584</v>
      </c>
      <c r="E383" s="210" t="s">
        <v>1</v>
      </c>
      <c r="F383" s="210" t="s">
        <v>5</v>
      </c>
      <c r="G383" s="210" t="s">
        <v>1</v>
      </c>
      <c r="H383" s="210" t="s">
        <v>5</v>
      </c>
      <c r="I383" s="211">
        <v>44994</v>
      </c>
      <c r="J383" s="212">
        <v>4</v>
      </c>
      <c r="K383" s="219" t="str">
        <f t="shared" si="142"/>
        <v>BAJA</v>
      </c>
      <c r="L383" s="214">
        <f t="shared" si="130"/>
        <v>3.1863013698630138</v>
      </c>
      <c r="M383" s="215">
        <f t="shared" si="131"/>
        <v>79650986</v>
      </c>
      <c r="N383" s="210" t="s">
        <v>1725</v>
      </c>
      <c r="O383" s="216">
        <f t="shared" si="136"/>
        <v>0.1031</v>
      </c>
      <c r="P383" s="217" t="s">
        <v>1584</v>
      </c>
      <c r="Q383" s="218"/>
      <c r="R383" s="217"/>
      <c r="S383" s="219" t="str">
        <f t="shared" si="132"/>
        <v>Cuentas de orden</v>
      </c>
      <c r="T383" s="220">
        <f t="shared" si="137"/>
        <v>77783747</v>
      </c>
      <c r="U383" s="220">
        <f t="shared" si="138"/>
        <v>0</v>
      </c>
      <c r="V383" s="221">
        <f t="shared" si="139"/>
        <v>0</v>
      </c>
      <c r="W383" s="222" t="str">
        <f t="shared" si="133"/>
        <v>El proceso no genera erogación</v>
      </c>
      <c r="X383" s="219">
        <f t="shared" ref="X383:X396" si="154">VLOOKUP(E383,$D$5:$F$9,3,0)</f>
        <v>35</v>
      </c>
      <c r="Y383" s="219">
        <f t="shared" ref="Y383:Y396" si="155">VLOOKUP(F383,$D$5:$F$9,3,0)</f>
        <v>8</v>
      </c>
      <c r="Z383" s="219">
        <f t="shared" ref="Z383:Z396" si="156">VLOOKUP(G383,$D$5:$F$9,3,0)</f>
        <v>35</v>
      </c>
      <c r="AA383" s="219">
        <f t="shared" ref="AA383:AA396" si="157">VLOOKUP(H383,$D$5:$F$9,3,0)</f>
        <v>8</v>
      </c>
      <c r="AB383" s="223">
        <f t="shared" si="147"/>
        <v>0.215</v>
      </c>
      <c r="AC383" s="224">
        <f t="shared" si="134"/>
        <v>46454</v>
      </c>
      <c r="AD383" s="225" t="str">
        <f t="shared" si="140"/>
        <v>12-2023</v>
      </c>
      <c r="AE383" s="226">
        <f>IFERROR(VLOOKUP(AD383,IPC!$E$2:$F$1745,2,0),IPC!$H$1)</f>
        <v>196.40440950939998</v>
      </c>
      <c r="AF383" s="227" t="str">
        <f t="shared" si="135"/>
        <v>3-2023</v>
      </c>
      <c r="AG383" s="228">
        <f>IFERROR(VLOOKUP(AF383,IPC!$E$2:$F$1745,2,0),IPC!$H$1)</f>
        <v>188.7826175582</v>
      </c>
      <c r="AH383" s="227" t="str">
        <f t="shared" si="148"/>
        <v>1-1900</v>
      </c>
      <c r="AI383" s="228">
        <f>IFERROR(VLOOKUP(AH383,IPC!$E$2:$F$1745,2,0),IPC!$H$1)</f>
        <v>196.40440950939998</v>
      </c>
      <c r="AJ383" s="227">
        <f>VLOOKUP(N383,T!$AD$1:$AE$50,2,0)</f>
        <v>0</v>
      </c>
      <c r="AK383" s="227" t="str">
        <f t="shared" si="141"/>
        <v>ok</v>
      </c>
      <c r="AL383" s="229" t="s">
        <v>2191</v>
      </c>
      <c r="AM383" s="229">
        <v>2431510</v>
      </c>
    </row>
    <row r="384" spans="1:39" ht="15.75" x14ac:dyDescent="0.25">
      <c r="A384" s="207" t="s">
        <v>2575</v>
      </c>
      <c r="B384" s="208">
        <v>56185498</v>
      </c>
      <c r="C384" s="209">
        <v>1</v>
      </c>
      <c r="D384" s="209" t="s">
        <v>1583</v>
      </c>
      <c r="E384" s="235"/>
      <c r="F384" s="235"/>
      <c r="G384" s="235"/>
      <c r="H384" s="235"/>
      <c r="I384" s="211">
        <v>45034</v>
      </c>
      <c r="J384" s="212">
        <v>4</v>
      </c>
      <c r="K384" s="219" t="str">
        <f t="shared" si="142"/>
        <v/>
      </c>
      <c r="L384" s="214">
        <f t="shared" si="130"/>
        <v>3.2958904109589042</v>
      </c>
      <c r="M384" s="215">
        <f t="shared" si="131"/>
        <v>58000527</v>
      </c>
      <c r="N384" s="210" t="s">
        <v>10</v>
      </c>
      <c r="O384" s="216">
        <f t="shared" si="136"/>
        <v>0.1031</v>
      </c>
      <c r="P384" s="217" t="s">
        <v>1584</v>
      </c>
      <c r="Q384" s="218"/>
      <c r="R384" s="217"/>
      <c r="S384" s="219" t="str">
        <f t="shared" si="132"/>
        <v/>
      </c>
      <c r="T384" s="220">
        <f t="shared" si="137"/>
        <v>56594641</v>
      </c>
      <c r="U384" s="220">
        <f t="shared" si="138"/>
        <v>56594641</v>
      </c>
      <c r="V384" s="221">
        <f t="shared" si="139"/>
        <v>0</v>
      </c>
      <c r="W384" s="222" t="str">
        <f t="shared" si="133"/>
        <v/>
      </c>
      <c r="X384" s="219" t="e">
        <f t="shared" si="154"/>
        <v>#N/A</v>
      </c>
      <c r="Y384" s="219" t="e">
        <f t="shared" si="155"/>
        <v>#N/A</v>
      </c>
      <c r="Z384" s="219" t="e">
        <f t="shared" si="156"/>
        <v>#N/A</v>
      </c>
      <c r="AA384" s="219" t="e">
        <f t="shared" si="157"/>
        <v>#N/A</v>
      </c>
      <c r="AB384" s="223" t="e">
        <f t="shared" si="147"/>
        <v>#N/A</v>
      </c>
      <c r="AC384" s="224">
        <f t="shared" si="134"/>
        <v>46494</v>
      </c>
      <c r="AD384" s="225" t="str">
        <f t="shared" si="140"/>
        <v>12-2023</v>
      </c>
      <c r="AE384" s="226">
        <f>IFERROR(VLOOKUP(AD384,IPC!$E$2:$F$1745,2,0),IPC!$H$1)</f>
        <v>196.40440950939998</v>
      </c>
      <c r="AF384" s="227" t="str">
        <f t="shared" si="135"/>
        <v>4-2023</v>
      </c>
      <c r="AG384" s="228">
        <f>IFERROR(VLOOKUP(AF384,IPC!$E$2:$F$1745,2,0),IPC!$H$1)</f>
        <v>190.25826524799999</v>
      </c>
      <c r="AH384" s="227" t="str">
        <f t="shared" si="148"/>
        <v>1-1900</v>
      </c>
      <c r="AI384" s="228">
        <f>IFERROR(VLOOKUP(AH384,IPC!$E$2:$F$1745,2,0),IPC!$H$1)</f>
        <v>196.40440950939998</v>
      </c>
      <c r="AJ384" s="227">
        <f>VLOOKUP(N384,T!$AD$1:$AE$50,2,0)</f>
        <v>0</v>
      </c>
      <c r="AK384" s="227" t="str">
        <f t="shared" si="141"/>
        <v>ok</v>
      </c>
      <c r="AL384" s="229" t="s">
        <v>2191</v>
      </c>
      <c r="AM384" s="229">
        <v>2431886</v>
      </c>
    </row>
    <row r="385" spans="1:39" ht="15.75" x14ac:dyDescent="0.25">
      <c r="A385" s="207" t="s">
        <v>2576</v>
      </c>
      <c r="B385" s="208">
        <v>116000000</v>
      </c>
      <c r="C385" s="209">
        <v>1</v>
      </c>
      <c r="D385" s="209" t="s">
        <v>1583</v>
      </c>
      <c r="E385" s="210" t="s">
        <v>1</v>
      </c>
      <c r="F385" s="210" t="s">
        <v>1</v>
      </c>
      <c r="G385" s="210" t="s">
        <v>1</v>
      </c>
      <c r="H385" s="210" t="s">
        <v>1</v>
      </c>
      <c r="I385" s="211">
        <v>45070</v>
      </c>
      <c r="J385" s="212">
        <v>4</v>
      </c>
      <c r="K385" s="219" t="str">
        <f t="shared" si="142"/>
        <v>MEDIA</v>
      </c>
      <c r="L385" s="214">
        <f t="shared" si="130"/>
        <v>3.3945205479452056</v>
      </c>
      <c r="M385" s="215">
        <f t="shared" si="131"/>
        <v>119226571</v>
      </c>
      <c r="N385" s="210" t="s">
        <v>1725</v>
      </c>
      <c r="O385" s="216">
        <f t="shared" si="136"/>
        <v>0.1031</v>
      </c>
      <c r="P385" s="217" t="s">
        <v>1584</v>
      </c>
      <c r="Q385" s="218"/>
      <c r="R385" s="217"/>
      <c r="S385" s="219" t="str">
        <f t="shared" si="132"/>
        <v>Cuentas de orden</v>
      </c>
      <c r="T385" s="220">
        <f t="shared" si="137"/>
        <v>116251220</v>
      </c>
      <c r="U385" s="220">
        <f t="shared" si="138"/>
        <v>116251220</v>
      </c>
      <c r="V385" s="221">
        <f t="shared" si="139"/>
        <v>0</v>
      </c>
      <c r="W385" s="222" t="str">
        <f t="shared" si="133"/>
        <v/>
      </c>
      <c r="X385" s="219">
        <f t="shared" si="154"/>
        <v>35</v>
      </c>
      <c r="Y385" s="219">
        <f t="shared" si="155"/>
        <v>35</v>
      </c>
      <c r="Z385" s="219">
        <f t="shared" si="156"/>
        <v>35</v>
      </c>
      <c r="AA385" s="219">
        <f t="shared" si="157"/>
        <v>35</v>
      </c>
      <c r="AB385" s="223">
        <f t="shared" si="147"/>
        <v>0.35</v>
      </c>
      <c r="AC385" s="224">
        <f t="shared" si="134"/>
        <v>46530</v>
      </c>
      <c r="AD385" s="225" t="str">
        <f t="shared" si="140"/>
        <v>12-2023</v>
      </c>
      <c r="AE385" s="226">
        <f>IFERROR(VLOOKUP(AD385,IPC!$E$2:$F$1745,2,0),IPC!$H$1)</f>
        <v>196.40440950939998</v>
      </c>
      <c r="AF385" s="227" t="str">
        <f t="shared" si="135"/>
        <v>5-2023</v>
      </c>
      <c r="AG385" s="228">
        <f>IFERROR(VLOOKUP(AF385,IPC!$E$2:$F$1745,2,0),IPC!$H$1)</f>
        <v>191.08921249079998</v>
      </c>
      <c r="AH385" s="227" t="str">
        <f t="shared" si="148"/>
        <v>1-1900</v>
      </c>
      <c r="AI385" s="228">
        <f>IFERROR(VLOOKUP(AH385,IPC!$E$2:$F$1745,2,0),IPC!$H$1)</f>
        <v>196.40440950939998</v>
      </c>
      <c r="AJ385" s="227">
        <f>VLOOKUP(N385,T!$AD$1:$AE$50,2,0)</f>
        <v>0</v>
      </c>
      <c r="AK385" s="227" t="str">
        <f t="shared" si="141"/>
        <v>ok</v>
      </c>
      <c r="AL385" s="229" t="s">
        <v>2191</v>
      </c>
      <c r="AM385" s="229">
        <v>2433431</v>
      </c>
    </row>
    <row r="386" spans="1:39" ht="15.75" hidden="1" x14ac:dyDescent="0.25">
      <c r="A386" s="207" t="s">
        <v>2577</v>
      </c>
      <c r="B386" s="208">
        <v>0</v>
      </c>
      <c r="C386" s="209">
        <v>1</v>
      </c>
      <c r="D386" s="209" t="s">
        <v>1584</v>
      </c>
      <c r="E386" s="210" t="s">
        <v>2</v>
      </c>
      <c r="F386" s="210" t="s">
        <v>1</v>
      </c>
      <c r="G386" s="210" t="s">
        <v>2</v>
      </c>
      <c r="H386" s="210" t="s">
        <v>1</v>
      </c>
      <c r="I386" s="211">
        <v>45002</v>
      </c>
      <c r="J386" s="212">
        <v>4</v>
      </c>
      <c r="K386" s="219" t="str">
        <f t="shared" si="142"/>
        <v>MEDIA</v>
      </c>
      <c r="L386" s="214">
        <f t="shared" si="130"/>
        <v>3.2082191780821918</v>
      </c>
      <c r="M386" s="215">
        <f t="shared" si="131"/>
        <v>0</v>
      </c>
      <c r="N386" s="210" t="s">
        <v>1553</v>
      </c>
      <c r="O386" s="216">
        <f t="shared" si="136"/>
        <v>0.1031</v>
      </c>
      <c r="P386" s="217" t="s">
        <v>1584</v>
      </c>
      <c r="Q386" s="218"/>
      <c r="R386" s="217"/>
      <c r="S386" s="219" t="str">
        <f t="shared" si="132"/>
        <v>Cuentas de orden</v>
      </c>
      <c r="T386" s="220">
        <f t="shared" si="137"/>
        <v>0</v>
      </c>
      <c r="U386" s="220">
        <f t="shared" si="138"/>
        <v>0</v>
      </c>
      <c r="V386" s="221">
        <f t="shared" si="139"/>
        <v>0</v>
      </c>
      <c r="W386" s="222" t="str">
        <f t="shared" si="133"/>
        <v>El proceso no genera erogación</v>
      </c>
      <c r="X386" s="219">
        <f t="shared" si="154"/>
        <v>65</v>
      </c>
      <c r="Y386" s="219">
        <f t="shared" si="155"/>
        <v>35</v>
      </c>
      <c r="Z386" s="219">
        <f t="shared" si="156"/>
        <v>65</v>
      </c>
      <c r="AA386" s="219">
        <f t="shared" si="157"/>
        <v>35</v>
      </c>
      <c r="AB386" s="223">
        <f t="shared" si="147"/>
        <v>0.5</v>
      </c>
      <c r="AC386" s="224">
        <f t="shared" si="134"/>
        <v>46462</v>
      </c>
      <c r="AD386" s="225" t="str">
        <f t="shared" si="140"/>
        <v>12-2023</v>
      </c>
      <c r="AE386" s="226">
        <f>IFERROR(VLOOKUP(AD386,IPC!$E$2:$F$1745,2,0),IPC!$H$1)</f>
        <v>196.40440950939998</v>
      </c>
      <c r="AF386" s="227" t="str">
        <f t="shared" si="135"/>
        <v>3-2023</v>
      </c>
      <c r="AG386" s="228">
        <f>IFERROR(VLOOKUP(AF386,IPC!$E$2:$F$1745,2,0),IPC!$H$1)</f>
        <v>188.7826175582</v>
      </c>
      <c r="AH386" s="227" t="str">
        <f t="shared" si="148"/>
        <v>1-1900</v>
      </c>
      <c r="AI386" s="228">
        <f>IFERROR(VLOOKUP(AH386,IPC!$E$2:$F$1745,2,0),IPC!$H$1)</f>
        <v>196.40440950939998</v>
      </c>
      <c r="AJ386" s="227">
        <f>VLOOKUP(N386,T!$AD$1:$AE$50,2,0)</f>
        <v>1</v>
      </c>
      <c r="AK386" s="227">
        <f t="shared" si="141"/>
        <v>0</v>
      </c>
      <c r="AL386" s="229" t="s">
        <v>2191</v>
      </c>
      <c r="AM386" s="229">
        <v>2433864</v>
      </c>
    </row>
    <row r="387" spans="1:39" ht="15.75" x14ac:dyDescent="0.25">
      <c r="A387" s="207" t="s">
        <v>2578</v>
      </c>
      <c r="B387" s="208">
        <v>23200000</v>
      </c>
      <c r="C387" s="209">
        <v>1</v>
      </c>
      <c r="D387" s="209" t="s">
        <v>1583</v>
      </c>
      <c r="E387" s="210" t="s">
        <v>2</v>
      </c>
      <c r="F387" s="210" t="s">
        <v>1</v>
      </c>
      <c r="G387" s="210" t="s">
        <v>1</v>
      </c>
      <c r="H387" s="210" t="s">
        <v>5</v>
      </c>
      <c r="I387" s="211">
        <v>45034</v>
      </c>
      <c r="J387" s="212">
        <v>4</v>
      </c>
      <c r="K387" s="219" t="str">
        <f t="shared" si="142"/>
        <v>MEDIA</v>
      </c>
      <c r="L387" s="214">
        <f t="shared" si="130"/>
        <v>3.2958904109589042</v>
      </c>
      <c r="M387" s="215">
        <f t="shared" si="131"/>
        <v>23949458</v>
      </c>
      <c r="N387" s="210" t="s">
        <v>10</v>
      </c>
      <c r="O387" s="216">
        <f t="shared" si="136"/>
        <v>0.1031</v>
      </c>
      <c r="P387" s="217" t="s">
        <v>1584</v>
      </c>
      <c r="Q387" s="218"/>
      <c r="R387" s="217"/>
      <c r="S387" s="219" t="str">
        <f t="shared" si="132"/>
        <v>Cuentas de orden</v>
      </c>
      <c r="T387" s="220">
        <f t="shared" si="137"/>
        <v>23368942</v>
      </c>
      <c r="U387" s="220">
        <f t="shared" si="138"/>
        <v>23368942</v>
      </c>
      <c r="V387" s="221">
        <f t="shared" si="139"/>
        <v>0</v>
      </c>
      <c r="W387" s="222" t="str">
        <f t="shared" si="133"/>
        <v/>
      </c>
      <c r="X387" s="219">
        <f t="shared" si="154"/>
        <v>65</v>
      </c>
      <c r="Y387" s="219">
        <f t="shared" si="155"/>
        <v>35</v>
      </c>
      <c r="Z387" s="219">
        <f t="shared" si="156"/>
        <v>35</v>
      </c>
      <c r="AA387" s="219">
        <f t="shared" si="157"/>
        <v>8</v>
      </c>
      <c r="AB387" s="223">
        <f t="shared" si="147"/>
        <v>0.35749999999999998</v>
      </c>
      <c r="AC387" s="224">
        <f t="shared" si="134"/>
        <v>46494</v>
      </c>
      <c r="AD387" s="225" t="str">
        <f t="shared" si="140"/>
        <v>12-2023</v>
      </c>
      <c r="AE387" s="226">
        <f>IFERROR(VLOOKUP(AD387,IPC!$E$2:$F$1745,2,0),IPC!$H$1)</f>
        <v>196.40440950939998</v>
      </c>
      <c r="AF387" s="227" t="str">
        <f t="shared" si="135"/>
        <v>4-2023</v>
      </c>
      <c r="AG387" s="228">
        <f>IFERROR(VLOOKUP(AF387,IPC!$E$2:$F$1745,2,0),IPC!$H$1)</f>
        <v>190.25826524799999</v>
      </c>
      <c r="AH387" s="227" t="str">
        <f t="shared" si="148"/>
        <v>1-1900</v>
      </c>
      <c r="AI387" s="228">
        <f>IFERROR(VLOOKUP(AH387,IPC!$E$2:$F$1745,2,0),IPC!$H$1)</f>
        <v>196.40440950939998</v>
      </c>
      <c r="AJ387" s="227">
        <f>VLOOKUP(N387,T!$AD$1:$AE$50,2,0)</f>
        <v>0</v>
      </c>
      <c r="AK387" s="227" t="str">
        <f t="shared" si="141"/>
        <v>ok</v>
      </c>
      <c r="AL387" s="229" t="s">
        <v>2191</v>
      </c>
      <c r="AM387" s="229">
        <v>2433949</v>
      </c>
    </row>
    <row r="388" spans="1:39" ht="15.75" hidden="1" x14ac:dyDescent="0.25">
      <c r="A388" s="207" t="s">
        <v>2579</v>
      </c>
      <c r="B388" s="208">
        <v>0</v>
      </c>
      <c r="C388" s="209">
        <v>1</v>
      </c>
      <c r="D388" s="209" t="s">
        <v>1584</v>
      </c>
      <c r="E388" s="235"/>
      <c r="F388" s="235"/>
      <c r="G388" s="235"/>
      <c r="H388" s="235"/>
      <c r="I388" s="211">
        <v>45008</v>
      </c>
      <c r="J388" s="212">
        <v>4</v>
      </c>
      <c r="K388" s="219" t="str">
        <f t="shared" si="142"/>
        <v/>
      </c>
      <c r="L388" s="214">
        <f t="shared" si="130"/>
        <v>3.2246575342465755</v>
      </c>
      <c r="M388" s="215">
        <f t="shared" si="131"/>
        <v>0</v>
      </c>
      <c r="N388" s="210" t="s">
        <v>1555</v>
      </c>
      <c r="O388" s="216">
        <f t="shared" si="136"/>
        <v>0.1031</v>
      </c>
      <c r="P388" s="217" t="s">
        <v>1584</v>
      </c>
      <c r="Q388" s="218"/>
      <c r="R388" s="217"/>
      <c r="S388" s="219" t="str">
        <f t="shared" si="132"/>
        <v/>
      </c>
      <c r="T388" s="220">
        <f t="shared" si="137"/>
        <v>0</v>
      </c>
      <c r="U388" s="220">
        <f t="shared" si="138"/>
        <v>0</v>
      </c>
      <c r="V388" s="221">
        <f t="shared" si="139"/>
        <v>0</v>
      </c>
      <c r="W388" s="222" t="str">
        <f t="shared" si="133"/>
        <v>El proceso no genera erogación</v>
      </c>
      <c r="X388" s="219" t="e">
        <f t="shared" si="154"/>
        <v>#N/A</v>
      </c>
      <c r="Y388" s="219" t="e">
        <f t="shared" si="155"/>
        <v>#N/A</v>
      </c>
      <c r="Z388" s="219" t="e">
        <f t="shared" si="156"/>
        <v>#N/A</v>
      </c>
      <c r="AA388" s="219" t="e">
        <f t="shared" si="157"/>
        <v>#N/A</v>
      </c>
      <c r="AB388" s="223" t="e">
        <f t="shared" si="147"/>
        <v>#N/A</v>
      </c>
      <c r="AC388" s="224">
        <f t="shared" si="134"/>
        <v>46468</v>
      </c>
      <c r="AD388" s="225" t="str">
        <f t="shared" si="140"/>
        <v>12-2023</v>
      </c>
      <c r="AE388" s="226">
        <f>IFERROR(VLOOKUP(AD388,IPC!$E$2:$F$1745,2,0),IPC!$H$1)</f>
        <v>196.40440950939998</v>
      </c>
      <c r="AF388" s="227" t="str">
        <f t="shared" si="135"/>
        <v>3-2023</v>
      </c>
      <c r="AG388" s="228">
        <f>IFERROR(VLOOKUP(AF388,IPC!$E$2:$F$1745,2,0),IPC!$H$1)</f>
        <v>188.7826175582</v>
      </c>
      <c r="AH388" s="227" t="str">
        <f t="shared" si="148"/>
        <v>1-1900</v>
      </c>
      <c r="AI388" s="228">
        <f>IFERROR(VLOOKUP(AH388,IPC!$E$2:$F$1745,2,0),IPC!$H$1)</f>
        <v>196.40440950939998</v>
      </c>
      <c r="AJ388" s="227">
        <f>VLOOKUP(N388,T!$AD$1:$AE$50,2,0)</f>
        <v>1</v>
      </c>
      <c r="AK388" s="227">
        <f t="shared" si="141"/>
        <v>0</v>
      </c>
      <c r="AL388" s="229" t="s">
        <v>2191</v>
      </c>
      <c r="AM388" s="229">
        <v>2439212</v>
      </c>
    </row>
    <row r="389" spans="1:39" ht="15.75" x14ac:dyDescent="0.25">
      <c r="A389" s="207" t="s">
        <v>2580</v>
      </c>
      <c r="B389" s="208">
        <v>13920000</v>
      </c>
      <c r="C389" s="209">
        <v>1</v>
      </c>
      <c r="D389" s="209" t="s">
        <v>1583</v>
      </c>
      <c r="E389" s="210" t="s">
        <v>5</v>
      </c>
      <c r="F389" s="210" t="s">
        <v>5</v>
      </c>
      <c r="G389" s="210" t="s">
        <v>1</v>
      </c>
      <c r="H389" s="210" t="s">
        <v>1</v>
      </c>
      <c r="I389" s="211">
        <v>45072</v>
      </c>
      <c r="J389" s="212">
        <v>4</v>
      </c>
      <c r="K389" s="219" t="str">
        <f t="shared" si="142"/>
        <v>BAJA</v>
      </c>
      <c r="L389" s="214">
        <f t="shared" si="130"/>
        <v>3.4</v>
      </c>
      <c r="M389" s="215">
        <f t="shared" si="131"/>
        <v>14307188</v>
      </c>
      <c r="N389" s="210" t="s">
        <v>1725</v>
      </c>
      <c r="O389" s="216">
        <f t="shared" si="136"/>
        <v>0.1031</v>
      </c>
      <c r="P389" s="217" t="s">
        <v>1584</v>
      </c>
      <c r="Q389" s="218"/>
      <c r="R389" s="217"/>
      <c r="S389" s="219" t="str">
        <f t="shared" si="132"/>
        <v>Cuentas de orden</v>
      </c>
      <c r="T389" s="220">
        <f t="shared" si="137"/>
        <v>13949577</v>
      </c>
      <c r="U389" s="220">
        <f t="shared" si="138"/>
        <v>13949577</v>
      </c>
      <c r="V389" s="221">
        <f t="shared" si="139"/>
        <v>0</v>
      </c>
      <c r="W389" s="222" t="str">
        <f t="shared" si="133"/>
        <v/>
      </c>
      <c r="X389" s="219">
        <f t="shared" si="154"/>
        <v>8</v>
      </c>
      <c r="Y389" s="219">
        <f t="shared" si="155"/>
        <v>8</v>
      </c>
      <c r="Z389" s="219">
        <f t="shared" si="156"/>
        <v>35</v>
      </c>
      <c r="AA389" s="219">
        <f t="shared" si="157"/>
        <v>35</v>
      </c>
      <c r="AB389" s="223">
        <f t="shared" si="147"/>
        <v>0.215</v>
      </c>
      <c r="AC389" s="224">
        <f t="shared" si="134"/>
        <v>46532</v>
      </c>
      <c r="AD389" s="225" t="str">
        <f t="shared" si="140"/>
        <v>12-2023</v>
      </c>
      <c r="AE389" s="226">
        <f>IFERROR(VLOOKUP(AD389,IPC!$E$2:$F$1745,2,0),IPC!$H$1)</f>
        <v>196.40440950939998</v>
      </c>
      <c r="AF389" s="227" t="str">
        <f t="shared" si="135"/>
        <v>5-2023</v>
      </c>
      <c r="AG389" s="228">
        <f>IFERROR(VLOOKUP(AF389,IPC!$E$2:$F$1745,2,0),IPC!$H$1)</f>
        <v>191.08921249079998</v>
      </c>
      <c r="AH389" s="227" t="str">
        <f t="shared" si="148"/>
        <v>1-1900</v>
      </c>
      <c r="AI389" s="228">
        <f>IFERROR(VLOOKUP(AH389,IPC!$E$2:$F$1745,2,0),IPC!$H$1)</f>
        <v>196.40440950939998</v>
      </c>
      <c r="AJ389" s="227">
        <f>VLOOKUP(N389,T!$AD$1:$AE$50,2,0)</f>
        <v>0</v>
      </c>
      <c r="AK389" s="227" t="str">
        <f t="shared" si="141"/>
        <v>ok</v>
      </c>
      <c r="AL389" s="229" t="s">
        <v>2191</v>
      </c>
      <c r="AM389" s="229">
        <v>2442898</v>
      </c>
    </row>
    <row r="390" spans="1:39" ht="15.75" x14ac:dyDescent="0.25">
      <c r="A390" s="207" t="s">
        <v>2581</v>
      </c>
      <c r="B390" s="208">
        <v>225522500</v>
      </c>
      <c r="C390" s="209">
        <v>1</v>
      </c>
      <c r="D390" s="209" t="s">
        <v>1583</v>
      </c>
      <c r="E390" s="210" t="s">
        <v>0</v>
      </c>
      <c r="F390" s="210" t="s">
        <v>0</v>
      </c>
      <c r="G390" s="210" t="s">
        <v>0</v>
      </c>
      <c r="H390" s="210" t="s">
        <v>0</v>
      </c>
      <c r="I390" s="211">
        <v>42970</v>
      </c>
      <c r="J390" s="212">
        <v>8</v>
      </c>
      <c r="K390" s="219" t="str">
        <f t="shared" si="142"/>
        <v>ALTA</v>
      </c>
      <c r="L390" s="214">
        <f t="shared" si="130"/>
        <v>1.6410958904109589</v>
      </c>
      <c r="M390" s="215">
        <f t="shared" si="131"/>
        <v>320984000</v>
      </c>
      <c r="N390" s="210" t="s">
        <v>1725</v>
      </c>
      <c r="O390" s="216">
        <f t="shared" si="136"/>
        <v>0.1038</v>
      </c>
      <c r="P390" s="217" t="s">
        <v>1584</v>
      </c>
      <c r="Q390" s="218"/>
      <c r="R390" s="217"/>
      <c r="S390" s="219" t="str">
        <f t="shared" si="132"/>
        <v>Provisión contable</v>
      </c>
      <c r="T390" s="220">
        <f t="shared" si="137"/>
        <v>316756170</v>
      </c>
      <c r="U390" s="220">
        <f t="shared" si="138"/>
        <v>316756170</v>
      </c>
      <c r="V390" s="221">
        <f t="shared" si="139"/>
        <v>316756170</v>
      </c>
      <c r="W390" s="222" t="str">
        <f t="shared" si="133"/>
        <v/>
      </c>
      <c r="X390" s="219">
        <f t="shared" si="154"/>
        <v>92</v>
      </c>
      <c r="Y390" s="219">
        <f t="shared" si="155"/>
        <v>92</v>
      </c>
      <c r="Z390" s="219">
        <f t="shared" si="156"/>
        <v>92</v>
      </c>
      <c r="AA390" s="219">
        <f t="shared" si="157"/>
        <v>92</v>
      </c>
      <c r="AB390" s="223">
        <f t="shared" si="147"/>
        <v>0.92</v>
      </c>
      <c r="AC390" s="224">
        <f t="shared" si="134"/>
        <v>45890</v>
      </c>
      <c r="AD390" s="225" t="str">
        <f t="shared" si="140"/>
        <v>12-2023</v>
      </c>
      <c r="AE390" s="226">
        <f>IFERROR(VLOOKUP(AD390,IPC!$E$2:$F$1745,2,0),IPC!$H$1)</f>
        <v>196.40440950939998</v>
      </c>
      <c r="AF390" s="227" t="str">
        <f t="shared" si="135"/>
        <v>8-2017</v>
      </c>
      <c r="AG390" s="228">
        <f>IFERROR(VLOOKUP(AF390,IPC!$E$2:$F$1745,2,0),IPC!$H$1)</f>
        <v>137.993213</v>
      </c>
      <c r="AH390" s="227" t="str">
        <f t="shared" si="148"/>
        <v>1-1900</v>
      </c>
      <c r="AI390" s="228">
        <f>IFERROR(VLOOKUP(AH390,IPC!$E$2:$F$1745,2,0),IPC!$H$1)</f>
        <v>196.40440950939998</v>
      </c>
      <c r="AJ390" s="227">
        <f>VLOOKUP(N390,T!$AD$1:$AE$50,2,0)</f>
        <v>0</v>
      </c>
      <c r="AK390" s="227" t="str">
        <f t="shared" si="141"/>
        <v>ok</v>
      </c>
      <c r="AL390" s="229" t="s">
        <v>2191</v>
      </c>
      <c r="AM390" s="229">
        <v>2453424</v>
      </c>
    </row>
    <row r="391" spans="1:39" ht="15.75" x14ac:dyDescent="0.25">
      <c r="A391" s="207" t="s">
        <v>2582</v>
      </c>
      <c r="B391" s="208">
        <v>3280816</v>
      </c>
      <c r="C391" s="209">
        <v>1</v>
      </c>
      <c r="D391" s="209" t="s">
        <v>1583</v>
      </c>
      <c r="E391" s="210" t="s">
        <v>2</v>
      </c>
      <c r="F391" s="210" t="s">
        <v>2</v>
      </c>
      <c r="G391" s="210" t="s">
        <v>2</v>
      </c>
      <c r="H391" s="210" t="s">
        <v>2</v>
      </c>
      <c r="I391" s="211">
        <v>44960</v>
      </c>
      <c r="J391" s="212">
        <v>4</v>
      </c>
      <c r="K391" s="219" t="str">
        <f t="shared" si="142"/>
        <v>ALTA</v>
      </c>
      <c r="L391" s="214">
        <f t="shared" si="130"/>
        <v>3.0931506849315067</v>
      </c>
      <c r="M391" s="215">
        <f t="shared" si="131"/>
        <v>3449134</v>
      </c>
      <c r="N391" s="210" t="s">
        <v>1725</v>
      </c>
      <c r="O391" s="216">
        <f t="shared" si="136"/>
        <v>0.1031</v>
      </c>
      <c r="P391" s="217" t="s">
        <v>1584</v>
      </c>
      <c r="Q391" s="218"/>
      <c r="R391" s="217"/>
      <c r="S391" s="219" t="str">
        <f t="shared" si="132"/>
        <v>Provisión contable</v>
      </c>
      <c r="T391" s="220">
        <f t="shared" si="137"/>
        <v>3370613</v>
      </c>
      <c r="U391" s="220">
        <f t="shared" si="138"/>
        <v>3370613</v>
      </c>
      <c r="V391" s="221">
        <f t="shared" si="139"/>
        <v>3370613</v>
      </c>
      <c r="W391" s="222" t="str">
        <f t="shared" si="133"/>
        <v/>
      </c>
      <c r="X391" s="219">
        <f t="shared" si="154"/>
        <v>65</v>
      </c>
      <c r="Y391" s="219">
        <f t="shared" si="155"/>
        <v>65</v>
      </c>
      <c r="Z391" s="219">
        <f t="shared" si="156"/>
        <v>65</v>
      </c>
      <c r="AA391" s="219">
        <f t="shared" si="157"/>
        <v>65</v>
      </c>
      <c r="AB391" s="223">
        <f t="shared" si="147"/>
        <v>0.65</v>
      </c>
      <c r="AC391" s="224">
        <f t="shared" si="134"/>
        <v>46420</v>
      </c>
      <c r="AD391" s="225" t="str">
        <f t="shared" si="140"/>
        <v>12-2023</v>
      </c>
      <c r="AE391" s="226">
        <f>IFERROR(VLOOKUP(AD391,IPC!$E$2:$F$1745,2,0),IPC!$H$1)</f>
        <v>196.40440950939998</v>
      </c>
      <c r="AF391" s="227" t="str">
        <f t="shared" si="135"/>
        <v>2-2023</v>
      </c>
      <c r="AG391" s="228">
        <f>IFERROR(VLOOKUP(AF391,IPC!$E$2:$F$1745,2,0),IPC!$H$1)</f>
        <v>186.81986286399999</v>
      </c>
      <c r="AH391" s="227" t="str">
        <f t="shared" si="148"/>
        <v>1-1900</v>
      </c>
      <c r="AI391" s="228">
        <f>IFERROR(VLOOKUP(AH391,IPC!$E$2:$F$1745,2,0),IPC!$H$1)</f>
        <v>196.40440950939998</v>
      </c>
      <c r="AJ391" s="227">
        <f>VLOOKUP(N391,T!$AD$1:$AE$50,2,0)</f>
        <v>0</v>
      </c>
      <c r="AK391" s="227" t="str">
        <f t="shared" si="141"/>
        <v>ok</v>
      </c>
      <c r="AL391" s="229" t="s">
        <v>2191</v>
      </c>
      <c r="AM391" s="229">
        <v>2453432</v>
      </c>
    </row>
    <row r="392" spans="1:39" ht="15.75" hidden="1" x14ac:dyDescent="0.25">
      <c r="A392" s="207" t="s">
        <v>2583</v>
      </c>
      <c r="B392" s="208">
        <v>0</v>
      </c>
      <c r="C392" s="209">
        <v>1</v>
      </c>
      <c r="D392" s="209" t="s">
        <v>1584</v>
      </c>
      <c r="E392" s="235"/>
      <c r="F392" s="235"/>
      <c r="G392" s="235"/>
      <c r="H392" s="235"/>
      <c r="I392" s="211">
        <v>45133</v>
      </c>
      <c r="J392" s="212">
        <v>4</v>
      </c>
      <c r="K392" s="219" t="str">
        <f t="shared" si="142"/>
        <v/>
      </c>
      <c r="L392" s="214">
        <f t="shared" si="130"/>
        <v>3.5671232876712327</v>
      </c>
      <c r="M392" s="215">
        <f t="shared" si="131"/>
        <v>0</v>
      </c>
      <c r="N392" s="210" t="s">
        <v>1553</v>
      </c>
      <c r="O392" s="216">
        <f t="shared" si="136"/>
        <v>0.1031</v>
      </c>
      <c r="P392" s="217" t="s">
        <v>1584</v>
      </c>
      <c r="Q392" s="218"/>
      <c r="R392" s="217"/>
      <c r="S392" s="219" t="str">
        <f t="shared" si="132"/>
        <v/>
      </c>
      <c r="T392" s="220">
        <f t="shared" si="137"/>
        <v>0</v>
      </c>
      <c r="U392" s="220">
        <f t="shared" si="138"/>
        <v>0</v>
      </c>
      <c r="V392" s="221">
        <f t="shared" si="139"/>
        <v>0</v>
      </c>
      <c r="W392" s="222" t="str">
        <f t="shared" si="133"/>
        <v>El proceso no genera erogación</v>
      </c>
      <c r="X392" s="219" t="e">
        <f t="shared" si="154"/>
        <v>#N/A</v>
      </c>
      <c r="Y392" s="219" t="e">
        <f t="shared" si="155"/>
        <v>#N/A</v>
      </c>
      <c r="Z392" s="219" t="e">
        <f t="shared" si="156"/>
        <v>#N/A</v>
      </c>
      <c r="AA392" s="219" t="e">
        <f t="shared" si="157"/>
        <v>#N/A</v>
      </c>
      <c r="AB392" s="223" t="e">
        <f t="shared" si="147"/>
        <v>#N/A</v>
      </c>
      <c r="AC392" s="224">
        <f t="shared" si="134"/>
        <v>46593</v>
      </c>
      <c r="AD392" s="225" t="str">
        <f t="shared" si="140"/>
        <v>12-2023</v>
      </c>
      <c r="AE392" s="226">
        <f>IFERROR(VLOOKUP(AD392,IPC!$E$2:$F$1745,2,0),IPC!$H$1)</f>
        <v>196.40440950939998</v>
      </c>
      <c r="AF392" s="227" t="str">
        <f t="shared" si="135"/>
        <v>7-2023</v>
      </c>
      <c r="AG392" s="228">
        <f>IFERROR(VLOOKUP(AF392,IPC!$E$2:$F$1745,2,0),IPC!$H$1)</f>
        <v>192.62216688699999</v>
      </c>
      <c r="AH392" s="227" t="str">
        <f t="shared" si="148"/>
        <v>1-1900</v>
      </c>
      <c r="AI392" s="228">
        <f>IFERROR(VLOOKUP(AH392,IPC!$E$2:$F$1745,2,0),IPC!$H$1)</f>
        <v>196.40440950939998</v>
      </c>
      <c r="AJ392" s="227">
        <f>VLOOKUP(N392,T!$AD$1:$AE$50,2,0)</f>
        <v>1</v>
      </c>
      <c r="AK392" s="227">
        <f t="shared" si="141"/>
        <v>0</v>
      </c>
      <c r="AL392" s="229" t="s">
        <v>2191</v>
      </c>
      <c r="AM392" s="229">
        <v>2458358</v>
      </c>
    </row>
    <row r="393" spans="1:39" ht="15.75" x14ac:dyDescent="0.25">
      <c r="A393" s="207" t="s">
        <v>2584</v>
      </c>
      <c r="B393" s="208">
        <v>8000000</v>
      </c>
      <c r="C393" s="209">
        <v>1</v>
      </c>
      <c r="D393" s="209" t="s">
        <v>1583</v>
      </c>
      <c r="E393" s="235"/>
      <c r="F393" s="235"/>
      <c r="G393" s="235"/>
      <c r="H393" s="235"/>
      <c r="I393" s="211">
        <v>45152</v>
      </c>
      <c r="J393" s="212">
        <v>4</v>
      </c>
      <c r="K393" s="219" t="str">
        <f t="shared" si="142"/>
        <v/>
      </c>
      <c r="L393" s="214">
        <f t="shared" si="130"/>
        <v>3.6191780821917807</v>
      </c>
      <c r="M393" s="215">
        <f t="shared" si="131"/>
        <v>8100451</v>
      </c>
      <c r="N393" s="210" t="s">
        <v>1725</v>
      </c>
      <c r="O393" s="216">
        <f t="shared" si="136"/>
        <v>0.1031</v>
      </c>
      <c r="P393" s="217" t="s">
        <v>1584</v>
      </c>
      <c r="Q393" s="218"/>
      <c r="R393" s="217"/>
      <c r="S393" s="219" t="str">
        <f t="shared" si="132"/>
        <v/>
      </c>
      <c r="T393" s="220">
        <f t="shared" si="137"/>
        <v>7885101</v>
      </c>
      <c r="U393" s="220">
        <f t="shared" si="138"/>
        <v>7885101</v>
      </c>
      <c r="V393" s="221">
        <f t="shared" si="139"/>
        <v>0</v>
      </c>
      <c r="W393" s="222" t="str">
        <f t="shared" si="133"/>
        <v/>
      </c>
      <c r="X393" s="219" t="e">
        <f t="shared" si="154"/>
        <v>#N/A</v>
      </c>
      <c r="Y393" s="219" t="e">
        <f t="shared" si="155"/>
        <v>#N/A</v>
      </c>
      <c r="Z393" s="219" t="e">
        <f t="shared" si="156"/>
        <v>#N/A</v>
      </c>
      <c r="AA393" s="219" t="e">
        <f t="shared" si="157"/>
        <v>#N/A</v>
      </c>
      <c r="AB393" s="223" t="e">
        <f t="shared" si="147"/>
        <v>#N/A</v>
      </c>
      <c r="AC393" s="224">
        <f t="shared" si="134"/>
        <v>46612</v>
      </c>
      <c r="AD393" s="225" t="str">
        <f t="shared" si="140"/>
        <v>12-2023</v>
      </c>
      <c r="AE393" s="226">
        <f>IFERROR(VLOOKUP(AD393,IPC!$E$2:$F$1745,2,0),IPC!$H$1)</f>
        <v>196.40440950939998</v>
      </c>
      <c r="AF393" s="227" t="str">
        <f t="shared" si="135"/>
        <v>8-2023</v>
      </c>
      <c r="AG393" s="228">
        <f>IFERROR(VLOOKUP(AF393,IPC!$E$2:$F$1745,2,0),IPC!$H$1)</f>
        <v>193.96887448739994</v>
      </c>
      <c r="AH393" s="227" t="str">
        <f t="shared" si="148"/>
        <v>1-1900</v>
      </c>
      <c r="AI393" s="228">
        <f>IFERROR(VLOOKUP(AH393,IPC!$E$2:$F$1745,2,0),IPC!$H$1)</f>
        <v>196.40440950939998</v>
      </c>
      <c r="AJ393" s="227">
        <f>VLOOKUP(N393,T!$AD$1:$AE$50,2,0)</f>
        <v>0</v>
      </c>
      <c r="AK393" s="227" t="str">
        <f t="shared" si="141"/>
        <v>ok</v>
      </c>
      <c r="AL393" s="229" t="s">
        <v>2191</v>
      </c>
      <c r="AM393" s="229">
        <v>2464510</v>
      </c>
    </row>
    <row r="394" spans="1:39" ht="15.75" x14ac:dyDescent="0.25">
      <c r="A394" s="207" t="s">
        <v>2585</v>
      </c>
      <c r="B394" s="208">
        <v>55206000</v>
      </c>
      <c r="C394" s="209">
        <v>1</v>
      </c>
      <c r="D394" s="209" t="s">
        <v>1583</v>
      </c>
      <c r="E394" s="210" t="s">
        <v>1</v>
      </c>
      <c r="F394" s="210" t="s">
        <v>1</v>
      </c>
      <c r="G394" s="210" t="s">
        <v>1</v>
      </c>
      <c r="H394" s="210" t="s">
        <v>2</v>
      </c>
      <c r="I394" s="211">
        <v>45148</v>
      </c>
      <c r="J394" s="212">
        <v>4</v>
      </c>
      <c r="K394" s="219" t="str">
        <f t="shared" si="142"/>
        <v>MEDIA</v>
      </c>
      <c r="L394" s="214">
        <f t="shared" si="130"/>
        <v>3.6082191780821917</v>
      </c>
      <c r="M394" s="215">
        <f t="shared" si="131"/>
        <v>55899184</v>
      </c>
      <c r="N394" s="210" t="s">
        <v>1725</v>
      </c>
      <c r="O394" s="216">
        <f t="shared" si="136"/>
        <v>0.1031</v>
      </c>
      <c r="P394" s="217" t="s">
        <v>1584</v>
      </c>
      <c r="Q394" s="218"/>
      <c r="R394" s="217"/>
      <c r="S394" s="219" t="str">
        <f t="shared" si="132"/>
        <v>Cuentas de orden</v>
      </c>
      <c r="T394" s="220">
        <f t="shared" si="137"/>
        <v>54417549</v>
      </c>
      <c r="U394" s="220">
        <f t="shared" si="138"/>
        <v>54417549</v>
      </c>
      <c r="V394" s="221">
        <f t="shared" si="139"/>
        <v>0</v>
      </c>
      <c r="W394" s="222" t="str">
        <f t="shared" si="133"/>
        <v/>
      </c>
      <c r="X394" s="219">
        <f t="shared" si="154"/>
        <v>35</v>
      </c>
      <c r="Y394" s="219">
        <f t="shared" si="155"/>
        <v>35</v>
      </c>
      <c r="Z394" s="219">
        <f t="shared" si="156"/>
        <v>35</v>
      </c>
      <c r="AA394" s="219">
        <f t="shared" si="157"/>
        <v>65</v>
      </c>
      <c r="AB394" s="223">
        <f t="shared" si="147"/>
        <v>0.42499999999999999</v>
      </c>
      <c r="AC394" s="224">
        <f t="shared" si="134"/>
        <v>46608</v>
      </c>
      <c r="AD394" s="225" t="str">
        <f t="shared" si="140"/>
        <v>12-2023</v>
      </c>
      <c r="AE394" s="226">
        <f>IFERROR(VLOOKUP(AD394,IPC!$E$2:$F$1745,2,0),IPC!$H$1)</f>
        <v>196.40440950939998</v>
      </c>
      <c r="AF394" s="227" t="str">
        <f t="shared" si="135"/>
        <v>8-2023</v>
      </c>
      <c r="AG394" s="228">
        <f>IFERROR(VLOOKUP(AF394,IPC!$E$2:$F$1745,2,0),IPC!$H$1)</f>
        <v>193.96887448739994</v>
      </c>
      <c r="AH394" s="227" t="str">
        <f t="shared" si="148"/>
        <v>1-1900</v>
      </c>
      <c r="AI394" s="228">
        <f>IFERROR(VLOOKUP(AH394,IPC!$E$2:$F$1745,2,0),IPC!$H$1)</f>
        <v>196.40440950939998</v>
      </c>
      <c r="AJ394" s="227">
        <f>VLOOKUP(N394,T!$AD$1:$AE$50,2,0)</f>
        <v>0</v>
      </c>
      <c r="AK394" s="227" t="str">
        <f t="shared" si="141"/>
        <v>ok</v>
      </c>
      <c r="AL394" s="229" t="s">
        <v>2191</v>
      </c>
      <c r="AM394" s="229">
        <v>2469793</v>
      </c>
    </row>
    <row r="395" spans="1:39" ht="15.75" x14ac:dyDescent="0.25">
      <c r="A395" s="207" t="s">
        <v>2586</v>
      </c>
      <c r="B395" s="208">
        <v>34523988</v>
      </c>
      <c r="C395" s="209">
        <v>1</v>
      </c>
      <c r="D395" s="209" t="s">
        <v>1584</v>
      </c>
      <c r="E395" s="210" t="s">
        <v>2</v>
      </c>
      <c r="F395" s="210" t="s">
        <v>1</v>
      </c>
      <c r="G395" s="210" t="s">
        <v>1</v>
      </c>
      <c r="H395" s="210" t="s">
        <v>2</v>
      </c>
      <c r="I395" s="211">
        <v>45078</v>
      </c>
      <c r="J395" s="212">
        <v>4</v>
      </c>
      <c r="K395" s="219" t="str">
        <f t="shared" si="142"/>
        <v>MEDIA</v>
      </c>
      <c r="L395" s="214">
        <f t="shared" si="130"/>
        <v>3.4164383561643836</v>
      </c>
      <c r="M395" s="215">
        <f t="shared" si="131"/>
        <v>35378184</v>
      </c>
      <c r="N395" s="210" t="s">
        <v>1725</v>
      </c>
      <c r="O395" s="216">
        <f t="shared" si="136"/>
        <v>0.1031</v>
      </c>
      <c r="P395" s="217" t="s">
        <v>1584</v>
      </c>
      <c r="Q395" s="218"/>
      <c r="R395" s="217"/>
      <c r="S395" s="219" t="str">
        <f t="shared" si="132"/>
        <v>Cuentas de orden</v>
      </c>
      <c r="T395" s="220">
        <f t="shared" si="137"/>
        <v>34489678</v>
      </c>
      <c r="U395" s="220">
        <f t="shared" si="138"/>
        <v>0</v>
      </c>
      <c r="V395" s="221">
        <f t="shared" si="139"/>
        <v>0</v>
      </c>
      <c r="W395" s="222" t="str">
        <f t="shared" si="133"/>
        <v>El proceso no genera erogación</v>
      </c>
      <c r="X395" s="219">
        <f t="shared" si="154"/>
        <v>65</v>
      </c>
      <c r="Y395" s="219">
        <f t="shared" si="155"/>
        <v>35</v>
      </c>
      <c r="Z395" s="219">
        <f t="shared" si="156"/>
        <v>35</v>
      </c>
      <c r="AA395" s="219">
        <f t="shared" si="157"/>
        <v>65</v>
      </c>
      <c r="AB395" s="223">
        <f t="shared" si="147"/>
        <v>0.5</v>
      </c>
      <c r="AC395" s="224">
        <f t="shared" si="134"/>
        <v>46538</v>
      </c>
      <c r="AD395" s="225" t="str">
        <f t="shared" si="140"/>
        <v>12-2023</v>
      </c>
      <c r="AE395" s="226">
        <f>IFERROR(VLOOKUP(AD395,IPC!$E$2:$F$1745,2,0),IPC!$H$1)</f>
        <v>196.40440950939998</v>
      </c>
      <c r="AF395" s="227" t="str">
        <f t="shared" si="135"/>
        <v>6-2023</v>
      </c>
      <c r="AG395" s="228">
        <f>IFERROR(VLOOKUP(AF395,IPC!$E$2:$F$1745,2,0),IPC!$H$1)</f>
        <v>191.66227955479997</v>
      </c>
      <c r="AH395" s="227" t="str">
        <f t="shared" si="148"/>
        <v>1-1900</v>
      </c>
      <c r="AI395" s="228">
        <f>IFERROR(VLOOKUP(AH395,IPC!$E$2:$F$1745,2,0),IPC!$H$1)</f>
        <v>196.40440950939998</v>
      </c>
      <c r="AJ395" s="227">
        <f>VLOOKUP(N395,T!$AD$1:$AE$50,2,0)</f>
        <v>0</v>
      </c>
      <c r="AK395" s="227" t="str">
        <f t="shared" si="141"/>
        <v>ok</v>
      </c>
      <c r="AL395" s="229" t="s">
        <v>2191</v>
      </c>
      <c r="AM395" s="229">
        <v>2479724</v>
      </c>
    </row>
    <row r="396" spans="1:39" ht="15.75" x14ac:dyDescent="0.25">
      <c r="A396" s="207" t="s">
        <v>2587</v>
      </c>
      <c r="B396" s="208">
        <v>72682080</v>
      </c>
      <c r="C396" s="209">
        <v>1</v>
      </c>
      <c r="D396" s="209" t="s">
        <v>1583</v>
      </c>
      <c r="E396" s="235"/>
      <c r="F396" s="235"/>
      <c r="G396" s="235"/>
      <c r="H396" s="235"/>
      <c r="I396" s="211">
        <v>45226</v>
      </c>
      <c r="J396" s="212">
        <v>4</v>
      </c>
      <c r="K396" s="219" t="str">
        <f t="shared" si="142"/>
        <v/>
      </c>
      <c r="L396" s="214">
        <f t="shared" si="130"/>
        <v>3.8219178082191783</v>
      </c>
      <c r="M396" s="215">
        <f t="shared" si="131"/>
        <v>73022985</v>
      </c>
      <c r="N396" s="210" t="s">
        <v>1725</v>
      </c>
      <c r="O396" s="216">
        <f t="shared" si="136"/>
        <v>0.1031</v>
      </c>
      <c r="P396" s="217" t="s">
        <v>1584</v>
      </c>
      <c r="Q396" s="218"/>
      <c r="R396" s="217"/>
      <c r="S396" s="219" t="str">
        <f t="shared" si="132"/>
        <v/>
      </c>
      <c r="T396" s="220">
        <f t="shared" si="137"/>
        <v>70974467</v>
      </c>
      <c r="U396" s="220">
        <f t="shared" si="138"/>
        <v>70974467</v>
      </c>
      <c r="V396" s="221">
        <f t="shared" si="139"/>
        <v>0</v>
      </c>
      <c r="W396" s="222" t="str">
        <f t="shared" si="133"/>
        <v/>
      </c>
      <c r="X396" s="219" t="e">
        <f t="shared" si="154"/>
        <v>#N/A</v>
      </c>
      <c r="Y396" s="219" t="e">
        <f t="shared" si="155"/>
        <v>#N/A</v>
      </c>
      <c r="Z396" s="219" t="e">
        <f t="shared" si="156"/>
        <v>#N/A</v>
      </c>
      <c r="AA396" s="219" t="e">
        <f t="shared" si="157"/>
        <v>#N/A</v>
      </c>
      <c r="AB396" s="223" t="e">
        <f t="shared" si="147"/>
        <v>#N/A</v>
      </c>
      <c r="AC396" s="224">
        <f t="shared" si="134"/>
        <v>46686</v>
      </c>
      <c r="AD396" s="225" t="str">
        <f t="shared" si="140"/>
        <v>12-2023</v>
      </c>
      <c r="AE396" s="226">
        <f>IFERROR(VLOOKUP(AD396,IPC!$E$2:$F$1745,2,0),IPC!$H$1)</f>
        <v>196.40440950939998</v>
      </c>
      <c r="AF396" s="227" t="str">
        <f t="shared" si="135"/>
        <v>10-2023</v>
      </c>
      <c r="AG396" s="228">
        <f>IFERROR(VLOOKUP(AF396,IPC!$E$2:$F$1745,2,0),IPC!$H$1)</f>
        <v>195.48750220699995</v>
      </c>
      <c r="AH396" s="227" t="str">
        <f t="shared" si="148"/>
        <v>1-1900</v>
      </c>
      <c r="AI396" s="228">
        <f>IFERROR(VLOOKUP(AH396,IPC!$E$2:$F$1745,2,0),IPC!$H$1)</f>
        <v>196.40440950939998</v>
      </c>
      <c r="AJ396" s="227">
        <f>VLOOKUP(N396,T!$AD$1:$AE$50,2,0)</f>
        <v>0</v>
      </c>
      <c r="AK396" s="227" t="str">
        <f t="shared" si="141"/>
        <v>ok</v>
      </c>
      <c r="AL396" s="229" t="s">
        <v>2191</v>
      </c>
      <c r="AM396" s="229">
        <v>2507149</v>
      </c>
    </row>
    <row r="398" spans="1:39" x14ac:dyDescent="0.25">
      <c r="T398" s="81"/>
      <c r="U398" s="81"/>
    </row>
    <row r="399" spans="1:39" x14ac:dyDescent="0.25">
      <c r="U399" s="81"/>
    </row>
  </sheetData>
  <autoFilter ref="A13:AM396" xr:uid="{6F5D731A-3B58-407A-A545-F20011B6FFAA}">
    <filterColumn colId="1">
      <filters>
        <filter val="1.022.160.731"/>
        <filter val="1.053.363.600"/>
        <filter val="1.149.958.791"/>
        <filter val="1.413.581.731"/>
        <filter val="1.434.870.000"/>
        <filter val="1.476.113.971"/>
        <filter val="1.548.877"/>
        <filter val="1.931.166.600"/>
        <filter val="1.987.478.400"/>
        <filter val="10.000.000"/>
        <filter val="10.902.312"/>
        <filter val="100.877.355"/>
        <filter val="102.410.233"/>
        <filter val="103.418.100"/>
        <filter val="104.894.693"/>
        <filter val="104.895.200"/>
        <filter val="105.336.360"/>
        <filter val="109.373.880"/>
        <filter val="11.000.000"/>
        <filter val="11.242.494"/>
        <filter val="11.457.600.000"/>
        <filter val="11.510.350"/>
        <filter val="11.704.000"/>
        <filter val="11.704.040"/>
        <filter val="110.000.000"/>
        <filter val="112.387.140"/>
        <filter val="114.780.300"/>
        <filter val="115.079.970"/>
        <filter val="116.000.000"/>
        <filter val="117.900.000"/>
        <filter val="120.924.271"/>
        <filter val="123.200.000"/>
        <filter val="124.000.000"/>
        <filter val="124.213.500"/>
        <filter val="124.217.400"/>
        <filter val="125.000.000"/>
        <filter val="125.800.000"/>
        <filter val="125.820.811"/>
        <filter val="125.900.000"/>
        <filter val="126.700.000"/>
        <filter val="127.582.450"/>
        <filter val="13.020.700"/>
        <filter val="13.273.000"/>
        <filter val="13.627.890"/>
        <filter val="13.801.933"/>
        <filter val="13.920.000"/>
        <filter val="131.200.000"/>
        <filter val="136.737.336"/>
        <filter val="14.248.581"/>
        <filter val="140.375.753"/>
        <filter val="15.624.840"/>
        <filter val="150.000.000"/>
        <filter val="151.821.266"/>
        <filter val="151.822.000"/>
        <filter val="16.087.281"/>
        <filter val="16.174.067"/>
        <filter val="16.656.310"/>
        <filter val="160.000.000"/>
        <filter val="162.633.610"/>
        <filter val="17.213.399"/>
        <filter val="175.560.600"/>
        <filter val="18.560.000"/>
        <filter val="181.705.200"/>
        <filter val="19.322.800"/>
        <filter val="191.800.000"/>
        <filter val="191.882.409"/>
        <filter val="192.800.000"/>
        <filter val="194.362.533"/>
        <filter val="196.717.800"/>
        <filter val="197.915.000"/>
        <filter val="2.264.592.186"/>
        <filter val="2.472.257.610"/>
        <filter val="2.535.753.800"/>
        <filter val="2.556.624.223"/>
        <filter val="2.787.951.000"/>
        <filter val="2.900.000"/>
        <filter val="20.000.000"/>
        <filter val="205.000.000"/>
        <filter val="21.806.104"/>
        <filter val="213.000.000"/>
        <filter val="22.131.513"/>
        <filter val="22.713.150"/>
        <filter val="22.923.560"/>
        <filter val="220.162.360"/>
        <filter val="225.522.500"/>
        <filter val="226.600.000"/>
        <filter val="228.000.000"/>
        <filter val="23.051.878"/>
        <filter val="23.200.000"/>
        <filter val="23.408.080"/>
        <filter val="237.891.000"/>
        <filter val="24.590.633"/>
        <filter val="24.850.000"/>
        <filter val="248.203.800"/>
        <filter val="250.000.000"/>
        <filter val="251.739.968"/>
        <filter val="258.126.992"/>
        <filter val="258.248.400"/>
        <filter val="26.041.400"/>
        <filter val="26.562.320"/>
        <filter val="262.670.000"/>
        <filter val="27.049.623"/>
        <filter val="27.255.780"/>
        <filter val="27.603.000"/>
        <filter val="27.603.866"/>
        <filter val="272.557.800"/>
        <filter val="29.508.680"/>
        <filter val="29.593.433"/>
        <filter val="294.750.000"/>
        <filter val="3.000.000"/>
        <filter val="3.035.900.000"/>
        <filter val="3.132.500.000"/>
        <filter val="3.195.582.400"/>
        <filter val="3.212.666"/>
        <filter val="3.280.816"/>
        <filter val="3.283.845"/>
        <filter val="3.477.500.000"/>
        <filter val="3.675.900.000"/>
        <filter val="3.751.934.141"/>
        <filter val="30.000.000"/>
        <filter val="30.008.839"/>
        <filter val="300.000.000"/>
        <filter val="300.282.161"/>
        <filter val="31.168.000"/>
        <filter val="31.249.200"/>
        <filter val="31.249.680"/>
        <filter val="317.417.000"/>
        <filter val="325.874.767"/>
        <filter val="331.795.568"/>
        <filter val="332.490.274"/>
        <filter val="34.523.988"/>
        <filter val="34.906.666"/>
        <filter val="35.000.000"/>
        <filter val="35.112.000"/>
        <filter val="35.112.120"/>
        <filter val="36.885.850"/>
        <filter val="373.700.000"/>
        <filter val="38.073.477"/>
        <filter val="39.062.100"/>
        <filter val="39.226.280"/>
        <filter val="390.700.000"/>
        <filter val="393.700.000"/>
        <filter val="4.000.000"/>
        <filter val="40.000.000"/>
        <filter val="40.964.140"/>
        <filter val="401.561.460"/>
        <filter val="403.550.595"/>
        <filter val="41.305.800"/>
        <filter val="41.405.799"/>
        <filter val="41.405.800"/>
        <filter val="42.494.400"/>
        <filter val="43.000.000"/>
        <filter val="43.890.150"/>
        <filter val="438.901.500"/>
        <filter val="44.262.000"/>
        <filter val="45.426.300"/>
        <filter val="46.874.520"/>
        <filter val="469.632.159"/>
        <filter val="473.656.061"/>
        <filter val="49.180.000"/>
        <filter val="491.600.000"/>
        <filter val="5.035.000.000"/>
        <filter val="50.000.000"/>
        <filter val="50.034.771"/>
        <filter val="500.000.000"/>
        <filter val="52.063.976"/>
        <filter val="52.082.000"/>
        <filter val="52.083.000"/>
        <filter val="52.447.347"/>
        <filter val="53.055.000"/>
        <filter val="54.511.560"/>
        <filter val="545.115.600"/>
        <filter val="547.294.077"/>
        <filter val="549.841.808"/>
        <filter val="55.206.000"/>
        <filter val="55.208.000"/>
        <filter val="555.564.000"/>
        <filter val="56.185.498"/>
        <filter val="56.558.303"/>
        <filter val="580.200.000"/>
        <filter val="6.780.031.747"/>
        <filter val="6.954.000"/>
        <filter val="60.000.000"/>
        <filter val="600.000.000"/>
        <filter val="609.500.000"/>
        <filter val="62.000.000"/>
        <filter val="635.133.654"/>
        <filter val="636.000.000"/>
        <filter val="640.000.000"/>
        <filter val="643.520.000"/>
        <filter val="648.000"/>
        <filter val="65.103.500"/>
        <filter val="664.650.000"/>
        <filter val="681.808.265"/>
        <filter val="69.009.666"/>
        <filter val="712.682.280"/>
        <filter val="72.682.080"/>
        <filter val="737.717"/>
        <filter val="76.076.260"/>
        <filter val="76.560.000"/>
        <filter val="77.290.826"/>
        <filter val="77.447.200"/>
        <filter val="78.124.200"/>
        <filter val="8.000.000"/>
        <filter val="8.281.160"/>
        <filter val="8.606.698"/>
        <filter val="811.488.700"/>
        <filter val="82.100.000"/>
        <filter val="82.811.580"/>
        <filter val="82.811.600"/>
        <filter val="821.623.608"/>
        <filter val="849.194.000"/>
        <filter val="850.000.000"/>
        <filter val="878.116.900"/>
        <filter val="9.085.260"/>
        <filter val="9.825.000"/>
        <filter val="90.852.600"/>
        <filter val="908.526.000"/>
        <filter val="91.144.900"/>
        <filter val="93.222.463"/>
        <filter val="935.771.080"/>
        <filter val="935.781.780"/>
        <filter val="95.771.700"/>
        <filter val="980.000.000"/>
      </filters>
    </filterColumn>
  </autoFilter>
  <mergeCells count="11">
    <mergeCell ref="A1:E1"/>
    <mergeCell ref="A2:E2"/>
    <mergeCell ref="D8:E8"/>
    <mergeCell ref="D9:E9"/>
    <mergeCell ref="H6:I6"/>
    <mergeCell ref="H5:I5"/>
    <mergeCell ref="D5:E5"/>
    <mergeCell ref="D6:E6"/>
    <mergeCell ref="D7:E7"/>
    <mergeCell ref="H9:J9"/>
    <mergeCell ref="H7:J7"/>
  </mergeCells>
  <conditionalFormatting sqref="L1:L1048576">
    <cfRule type="cellIs" dxfId="4" priority="2" operator="lessThan">
      <formula>0</formula>
    </cfRule>
  </conditionalFormatting>
  <conditionalFormatting sqref="M14:M396">
    <cfRule type="expression" dxfId="3" priority="15">
      <formula>B14&gt;0</formula>
    </cfRule>
  </conditionalFormatting>
  <conditionalFormatting sqref="P93:Q93">
    <cfRule type="expression" dxfId="2" priority="28">
      <formula>$B96&gt;0</formula>
    </cfRule>
  </conditionalFormatting>
  <conditionalFormatting sqref="P14:U14 B14:D396 I14:L396 X14:AI396 P15:R92 S15:U396 R93 P94:R95 R96 P97:R396">
    <cfRule type="expression" dxfId="1" priority="26">
      <formula>$B14&gt;0</formula>
    </cfRule>
  </conditionalFormatting>
  <conditionalFormatting sqref="V14:W396">
    <cfRule type="expression" dxfId="0" priority="11">
      <formula>F14&gt;0</formula>
    </cfRule>
  </conditionalFormatting>
  <dataValidations count="7">
    <dataValidation type="date" allowBlank="1" showInputMessage="1" showErrorMessage="1" promptTitle="Fecha de adminisón" prompt="Por favor digite la fecha de adminisón" sqref="I14:I18 I91:I95" xr:uid="{A16F78E1-1877-4665-8434-332006ACD0EC}">
      <formula1>35065</formula1>
      <formula2>TODAY()</formula2>
    </dataValidation>
    <dataValidation type="decimal" allowBlank="1" showInputMessage="1" showErrorMessage="1" promptTitle="Duración estimada" prompt="Digite los años que estima dure el proceso a partir de su admisión (Máximo 30 años)" sqref="J53 J124:J125 J101:J103 J118:J119 J91:J93 J95:J99 J31 J33:J37 J46 J14:J22 J25:J27 J41" xr:uid="{315AB925-14A3-4582-BEEC-7E77C4E75A0D}">
      <formula1>0</formula1>
      <formula2>30</formula2>
    </dataValidation>
    <dataValidation type="decimal" allowBlank="1" showInputMessage="1" showErrorMessage="1" sqref="F7:F8" xr:uid="{A62A7E14-C48E-44BE-B8D5-317414DDA110}">
      <formula1>F8</formula1>
      <formula2>F6</formula2>
    </dataValidation>
    <dataValidation type="decimal" allowBlank="1" showInputMessage="1" showErrorMessage="1" sqref="F6" xr:uid="{0D4790EC-F91D-44C4-AB96-86E3F6328F8A}">
      <formula1>F7</formula1>
      <formula2>100</formula2>
    </dataValidation>
    <dataValidation allowBlank="1" showErrorMessage="1" promptTitle="Fecha de adminisón" prompt="Por favor digite la fecha de adminisón" sqref="AE14:AE396 AG14:AG396 AI14:AI396" xr:uid="{647B7A83-8304-4550-B181-6A82492EAAA4}"/>
    <dataValidation type="decimal" allowBlank="1" showInputMessage="1" showErrorMessage="1" sqref="G10" xr:uid="{A0164AF8-C61A-4CB5-8CF7-AF7863CB96FF}">
      <formula1>0</formula1>
      <formula2>F9</formula2>
    </dataValidation>
    <dataValidation type="decimal" allowBlank="1" showInputMessage="1" showErrorMessage="1" sqref="F9" xr:uid="{41F15C8C-2956-4920-8352-7E0F37C1165E}">
      <formula1>0</formula1>
      <formula2>F8</formula2>
    </dataValidation>
  </dataValidations>
  <pageMargins left="0.7" right="0.7" top="0.75" bottom="0.75" header="0.3" footer="0.3"/>
  <pageSetup scale="80" orientation="landscape" r:id="rId1"/>
  <colBreaks count="1" manualBreakCount="1">
    <brk id="7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74CF44-3297-4EC3-A114-6C235CCCEAA1}">
          <x14:formula1>
            <xm:f>T!$A$3:$A$6</xm:f>
          </x14:formula1>
          <xm:sqref>E14:H396</xm:sqref>
        </x14:dataValidation>
        <x14:dataValidation type="list" allowBlank="1" showInputMessage="1" showErrorMessage="1" xr:uid="{496BB530-8B6B-4B9A-B258-3CC68EC2D1AC}">
          <x14:formula1>
            <xm:f>T!$D$7:$D$8</xm:f>
          </x14:formula1>
          <xm:sqref>P14:P95 D14:D396 P97:P396</xm:sqref>
        </x14:dataValidation>
        <x14:dataValidation type="list" allowBlank="1" showInputMessage="1" showErrorMessage="1" xr:uid="{876628AB-3D0E-4A49-8B41-91756B96FEAA}">
          <x14:formula1>
            <xm:f>T!$H$1:$H$49</xm:f>
          </x14:formula1>
          <xm:sqref>N14:N396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2E46-D895-47C1-8094-5F51778B2294}">
  <sheetPr codeName="Hoja9"/>
  <dimension ref="A1:G18"/>
  <sheetViews>
    <sheetView workbookViewId="0">
      <selection activeCell="H27" sqref="H27"/>
    </sheetView>
  </sheetViews>
  <sheetFormatPr baseColWidth="10" defaultColWidth="11.42578125" defaultRowHeight="12.75" x14ac:dyDescent="0.2"/>
  <cols>
    <col min="1" max="1" width="35.42578125" style="57" customWidth="1"/>
    <col min="2" max="2" width="27" style="57" customWidth="1"/>
    <col min="3" max="3" width="13" style="170" customWidth="1"/>
    <col min="4" max="4" width="17.85546875" style="170" hidden="1" customWidth="1"/>
    <col min="5" max="5" width="9.140625" style="170" hidden="1" customWidth="1"/>
    <col min="6" max="6" width="25.140625" style="170" hidden="1" customWidth="1"/>
    <col min="7" max="7" width="11.42578125" style="170"/>
    <col min="8" max="16384" width="11.42578125" style="57"/>
  </cols>
  <sheetData>
    <row r="1" spans="1:5" x14ac:dyDescent="0.2">
      <c r="A1" s="57" t="s">
        <v>1539</v>
      </c>
    </row>
    <row r="3" spans="1:5" hidden="1" x14ac:dyDescent="0.2"/>
    <row r="4" spans="1:5" hidden="1" x14ac:dyDescent="0.2">
      <c r="A4" s="98" t="s">
        <v>1524</v>
      </c>
      <c r="B4" s="99">
        <v>9.4854054054054032E-2</v>
      </c>
    </row>
    <row r="5" spans="1:5" hidden="1" x14ac:dyDescent="0.2">
      <c r="A5" s="98" t="s">
        <v>1525</v>
      </c>
      <c r="B5" s="99">
        <v>0.11459999999999999</v>
      </c>
    </row>
    <row r="7" spans="1:5" x14ac:dyDescent="0.2">
      <c r="A7" s="98" t="s">
        <v>2092</v>
      </c>
      <c r="B7" s="100">
        <v>45211</v>
      </c>
      <c r="D7" s="170" t="str">
        <f>+MONTH(B7)&amp;"-"&amp;YEAR(B7)</f>
        <v>10-2023</v>
      </c>
      <c r="E7" s="171">
        <v>188.7826175582</v>
      </c>
    </row>
    <row r="8" spans="1:5" x14ac:dyDescent="0.2">
      <c r="A8" s="98" t="s">
        <v>2093</v>
      </c>
      <c r="B8" s="100">
        <v>44685</v>
      </c>
      <c r="D8" s="170" t="str">
        <f>+MONTH(B8)&amp;"-"&amp;YEAR(B8)</f>
        <v>5-2022</v>
      </c>
      <c r="E8" s="171">
        <v>170.05765124199999</v>
      </c>
    </row>
    <row r="9" spans="1:5" x14ac:dyDescent="0.2">
      <c r="A9" s="98" t="s">
        <v>1537</v>
      </c>
      <c r="B9" s="102">
        <v>100000000</v>
      </c>
      <c r="D9" s="172">
        <f>B9*E7/E8</f>
        <v>111010951.97978096</v>
      </c>
    </row>
    <row r="11" spans="1:5" ht="13.5" thickBot="1" x14ac:dyDescent="0.25"/>
    <row r="12" spans="1:5" ht="13.5" thickBot="1" x14ac:dyDescent="0.25">
      <c r="A12" s="101" t="s">
        <v>1538</v>
      </c>
      <c r="B12" s="103">
        <f>B9*E7/E8</f>
        <v>111010951.97978096</v>
      </c>
    </row>
    <row r="16" spans="1:5" x14ac:dyDescent="0.2">
      <c r="A16" s="114" t="s">
        <v>2163</v>
      </c>
    </row>
    <row r="18" spans="1:1" x14ac:dyDescent="0.2">
      <c r="A18" s="57" t="e">
        <f>+Principal!#REF!</f>
        <v>#REF!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45C7-41CD-4799-8FB0-83924302A33C}">
  <sheetPr codeName="Hoja10"/>
  <dimension ref="A1:D78"/>
  <sheetViews>
    <sheetView showGridLines="0" topLeftCell="A8" zoomScale="80" zoomScaleNormal="80" workbookViewId="0">
      <selection activeCell="B35" sqref="B35"/>
    </sheetView>
  </sheetViews>
  <sheetFormatPr baseColWidth="10" defaultColWidth="11.42578125" defaultRowHeight="12.75" x14ac:dyDescent="0.25"/>
  <cols>
    <col min="1" max="1" width="14.28515625" style="121" bestFit="1" customWidth="1"/>
    <col min="2" max="2" width="166.28515625" style="85" customWidth="1"/>
    <col min="3" max="3" width="27.5703125" style="115" customWidth="1"/>
    <col min="4" max="4" width="74.7109375" style="85" customWidth="1"/>
    <col min="5" max="16384" width="11.42578125" style="85"/>
  </cols>
  <sheetData>
    <row r="1" spans="1:4" s="87" customFormat="1" ht="43.5" customHeight="1" x14ac:dyDescent="0.25">
      <c r="A1" s="252" t="s">
        <v>2071</v>
      </c>
      <c r="B1" s="252"/>
      <c r="C1" s="125" t="s">
        <v>2169</v>
      </c>
    </row>
    <row r="2" spans="1:4" ht="51" x14ac:dyDescent="0.25">
      <c r="A2" s="120" t="s">
        <v>2072</v>
      </c>
      <c r="B2" s="110" t="s">
        <v>2066</v>
      </c>
      <c r="C2" s="115" t="s">
        <v>2100</v>
      </c>
      <c r="D2" s="110" t="s">
        <v>2133</v>
      </c>
    </row>
    <row r="3" spans="1:4" x14ac:dyDescent="0.25">
      <c r="A3" s="121" t="s">
        <v>1540</v>
      </c>
      <c r="B3" s="85" t="s">
        <v>2116</v>
      </c>
      <c r="C3" s="115" t="s">
        <v>2100</v>
      </c>
    </row>
    <row r="4" spans="1:4" x14ac:dyDescent="0.25">
      <c r="A4" s="121" t="s">
        <v>1541</v>
      </c>
      <c r="B4" s="85" t="s">
        <v>2117</v>
      </c>
      <c r="C4" s="115" t="s">
        <v>2100</v>
      </c>
    </row>
    <row r="5" spans="1:4" x14ac:dyDescent="0.25">
      <c r="A5" s="121" t="s">
        <v>1542</v>
      </c>
      <c r="B5" s="85" t="s">
        <v>2118</v>
      </c>
      <c r="C5" s="115" t="s">
        <v>2100</v>
      </c>
    </row>
    <row r="6" spans="1:4" x14ac:dyDescent="0.25">
      <c r="A6" s="121" t="s">
        <v>1543</v>
      </c>
      <c r="B6" s="85" t="s">
        <v>2119</v>
      </c>
      <c r="C6" s="115" t="s">
        <v>2100</v>
      </c>
    </row>
    <row r="8" spans="1:4" ht="51" x14ac:dyDescent="0.25">
      <c r="A8" s="120" t="s">
        <v>2073</v>
      </c>
      <c r="B8" s="110" t="s">
        <v>2158</v>
      </c>
      <c r="C8" s="115" t="s">
        <v>2100</v>
      </c>
      <c r="D8" s="110" t="s">
        <v>2134</v>
      </c>
    </row>
    <row r="9" spans="1:4" x14ac:dyDescent="0.25">
      <c r="A9" s="121" t="s">
        <v>1540</v>
      </c>
      <c r="B9" s="85" t="s">
        <v>2120</v>
      </c>
      <c r="C9" s="115" t="s">
        <v>2100</v>
      </c>
    </row>
    <row r="10" spans="1:4" ht="25.5" x14ac:dyDescent="0.25">
      <c r="A10" s="121" t="s">
        <v>1541</v>
      </c>
      <c r="B10" s="85" t="s">
        <v>2121</v>
      </c>
      <c r="C10" s="115" t="s">
        <v>2100</v>
      </c>
    </row>
    <row r="11" spans="1:4" x14ac:dyDescent="0.25">
      <c r="A11" s="121" t="s">
        <v>1542</v>
      </c>
      <c r="B11" s="85" t="s">
        <v>2122</v>
      </c>
      <c r="C11" s="115" t="s">
        <v>2100</v>
      </c>
    </row>
    <row r="12" spans="1:4" x14ac:dyDescent="0.25">
      <c r="A12" s="121" t="s">
        <v>1543</v>
      </c>
      <c r="B12" s="85" t="s">
        <v>2123</v>
      </c>
      <c r="C12" s="115" t="s">
        <v>2100</v>
      </c>
    </row>
    <row r="14" spans="1:4" ht="38.25" x14ac:dyDescent="0.25">
      <c r="A14" s="120" t="s">
        <v>2074</v>
      </c>
      <c r="B14" s="110" t="s">
        <v>2159</v>
      </c>
      <c r="C14" s="115" t="s">
        <v>2100</v>
      </c>
      <c r="D14" s="110" t="s">
        <v>2124</v>
      </c>
    </row>
    <row r="15" spans="1:4" x14ac:dyDescent="0.25">
      <c r="A15" s="121" t="s">
        <v>1540</v>
      </c>
      <c r="B15" s="86" t="s">
        <v>2125</v>
      </c>
      <c r="C15" s="115" t="s">
        <v>2100</v>
      </c>
    </row>
    <row r="16" spans="1:4" x14ac:dyDescent="0.25">
      <c r="A16" s="121" t="s">
        <v>1541</v>
      </c>
      <c r="B16" s="85" t="s">
        <v>2126</v>
      </c>
      <c r="C16" s="115" t="s">
        <v>2100</v>
      </c>
    </row>
    <row r="17" spans="1:4" ht="13.5" customHeight="1" x14ac:dyDescent="0.25">
      <c r="A17" s="121" t="s">
        <v>1542</v>
      </c>
      <c r="B17" s="86" t="s">
        <v>2127</v>
      </c>
      <c r="C17" s="115" t="s">
        <v>2100</v>
      </c>
    </row>
    <row r="18" spans="1:4" ht="13.5" customHeight="1" x14ac:dyDescent="0.25">
      <c r="A18" s="121" t="s">
        <v>1543</v>
      </c>
      <c r="B18" s="86" t="s">
        <v>2128</v>
      </c>
      <c r="C18" s="115" t="s">
        <v>2100</v>
      </c>
    </row>
    <row r="19" spans="1:4" x14ac:dyDescent="0.25">
      <c r="B19" s="86"/>
    </row>
    <row r="20" spans="1:4" ht="51" x14ac:dyDescent="0.25">
      <c r="A20" s="120" t="s">
        <v>2075</v>
      </c>
      <c r="B20" s="110" t="s">
        <v>2160</v>
      </c>
      <c r="C20" s="115" t="s">
        <v>2100</v>
      </c>
      <c r="D20" s="110" t="s">
        <v>2129</v>
      </c>
    </row>
    <row r="21" spans="1:4" ht="25.5" x14ac:dyDescent="0.25">
      <c r="A21" s="121" t="s">
        <v>1540</v>
      </c>
      <c r="B21" s="85" t="s">
        <v>2130</v>
      </c>
      <c r="C21" s="115" t="s">
        <v>2100</v>
      </c>
    </row>
    <row r="22" spans="1:4" ht="25.5" x14ac:dyDescent="0.25">
      <c r="A22" s="121" t="s">
        <v>1541</v>
      </c>
      <c r="B22" s="85" t="s">
        <v>2135</v>
      </c>
      <c r="C22" s="115" t="s">
        <v>2100</v>
      </c>
    </row>
    <row r="23" spans="1:4" x14ac:dyDescent="0.25">
      <c r="A23" s="121" t="s">
        <v>1542</v>
      </c>
      <c r="B23" s="85" t="s">
        <v>2136</v>
      </c>
      <c r="C23" s="115" t="s">
        <v>2100</v>
      </c>
    </row>
    <row r="24" spans="1:4" x14ac:dyDescent="0.25">
      <c r="A24" s="121" t="s">
        <v>1543</v>
      </c>
      <c r="B24" s="85" t="s">
        <v>2131</v>
      </c>
      <c r="C24" s="115" t="s">
        <v>2100</v>
      </c>
    </row>
    <row r="28" spans="1:4" ht="38.25" customHeight="1" x14ac:dyDescent="0.25">
      <c r="A28" s="253" t="s">
        <v>2094</v>
      </c>
      <c r="B28" s="253"/>
      <c r="C28" s="115" t="s">
        <v>2100</v>
      </c>
    </row>
    <row r="29" spans="1:4" s="104" customFormat="1" ht="24.75" customHeight="1" x14ac:dyDescent="0.25">
      <c r="A29" s="122" t="s">
        <v>2072</v>
      </c>
      <c r="B29" s="106" t="s">
        <v>1585</v>
      </c>
      <c r="C29" s="115" t="s">
        <v>2100</v>
      </c>
      <c r="D29" s="106" t="s">
        <v>2095</v>
      </c>
    </row>
    <row r="30" spans="1:4" s="104" customFormat="1" x14ac:dyDescent="0.25">
      <c r="A30" s="123" t="s">
        <v>1540</v>
      </c>
      <c r="B30" s="104" t="s">
        <v>2096</v>
      </c>
      <c r="C30" s="115" t="s">
        <v>2100</v>
      </c>
    </row>
    <row r="31" spans="1:4" s="104" customFormat="1" x14ac:dyDescent="0.25">
      <c r="A31" s="123" t="s">
        <v>1541</v>
      </c>
      <c r="B31" s="104" t="s">
        <v>2097</v>
      </c>
      <c r="C31" s="115" t="s">
        <v>2100</v>
      </c>
    </row>
    <row r="32" spans="1:4" s="104" customFormat="1" x14ac:dyDescent="0.25">
      <c r="A32" s="123" t="s">
        <v>1542</v>
      </c>
      <c r="B32" s="104" t="s">
        <v>2098</v>
      </c>
      <c r="C32" s="115" t="s">
        <v>2100</v>
      </c>
    </row>
    <row r="33" spans="1:4" s="104" customFormat="1" x14ac:dyDescent="0.25">
      <c r="A33" s="123" t="s">
        <v>1543</v>
      </c>
      <c r="B33" s="104" t="s">
        <v>2099</v>
      </c>
      <c r="C33" s="115" t="s">
        <v>2100</v>
      </c>
    </row>
    <row r="34" spans="1:4" s="104" customFormat="1" x14ac:dyDescent="0.25">
      <c r="A34" s="123"/>
      <c r="C34" s="115"/>
    </row>
    <row r="35" spans="1:4" s="104" customFormat="1" ht="38.25" x14ac:dyDescent="0.25">
      <c r="A35" s="122" t="s">
        <v>2073</v>
      </c>
      <c r="B35" s="106" t="s">
        <v>2161</v>
      </c>
      <c r="C35" s="115" t="s">
        <v>2100</v>
      </c>
      <c r="D35" s="106" t="s">
        <v>2101</v>
      </c>
    </row>
    <row r="36" spans="1:4" s="104" customFormat="1" ht="25.5" x14ac:dyDescent="0.25">
      <c r="A36" s="123" t="s">
        <v>1540</v>
      </c>
      <c r="B36" s="104" t="s">
        <v>2102</v>
      </c>
      <c r="C36" s="115" t="s">
        <v>2100</v>
      </c>
    </row>
    <row r="37" spans="1:4" s="104" customFormat="1" ht="25.5" x14ac:dyDescent="0.25">
      <c r="A37" s="123" t="s">
        <v>1541</v>
      </c>
      <c r="B37" s="104" t="s">
        <v>2103</v>
      </c>
      <c r="C37" s="115" t="s">
        <v>2100</v>
      </c>
    </row>
    <row r="38" spans="1:4" s="104" customFormat="1" x14ac:dyDescent="0.25">
      <c r="A38" s="123" t="s">
        <v>1542</v>
      </c>
      <c r="B38" s="104" t="s">
        <v>2104</v>
      </c>
      <c r="C38" s="115" t="s">
        <v>2100</v>
      </c>
    </row>
    <row r="39" spans="1:4" s="104" customFormat="1" x14ac:dyDescent="0.25">
      <c r="A39" s="123" t="s">
        <v>1543</v>
      </c>
      <c r="B39" s="104" t="s">
        <v>2105</v>
      </c>
      <c r="C39" s="115" t="s">
        <v>2100</v>
      </c>
    </row>
    <row r="40" spans="1:4" s="104" customFormat="1" x14ac:dyDescent="0.25">
      <c r="A40" s="123"/>
      <c r="C40" s="115"/>
    </row>
    <row r="41" spans="1:4" s="104" customFormat="1" ht="24" customHeight="1" x14ac:dyDescent="0.25">
      <c r="A41" s="122" t="s">
        <v>2074</v>
      </c>
      <c r="B41" s="106" t="s">
        <v>2156</v>
      </c>
      <c r="C41" s="115" t="s">
        <v>2100</v>
      </c>
      <c r="D41" s="106" t="s">
        <v>2157</v>
      </c>
    </row>
    <row r="42" spans="1:4" s="104" customFormat="1" ht="25.5" x14ac:dyDescent="0.25">
      <c r="A42" s="123" t="s">
        <v>1540</v>
      </c>
      <c r="B42" s="105" t="s">
        <v>2153</v>
      </c>
      <c r="C42" s="115" t="s">
        <v>2100</v>
      </c>
      <c r="D42" s="104" t="s">
        <v>2106</v>
      </c>
    </row>
    <row r="43" spans="1:4" s="104" customFormat="1" x14ac:dyDescent="0.25">
      <c r="A43" s="123" t="s">
        <v>1541</v>
      </c>
      <c r="B43" s="104" t="s">
        <v>2154</v>
      </c>
      <c r="C43" s="115" t="s">
        <v>2100</v>
      </c>
      <c r="D43" s="104" t="s">
        <v>2107</v>
      </c>
    </row>
    <row r="44" spans="1:4" s="104" customFormat="1" x14ac:dyDescent="0.25">
      <c r="A44" s="123" t="s">
        <v>1542</v>
      </c>
      <c r="B44" s="105" t="s">
        <v>2155</v>
      </c>
      <c r="C44" s="115" t="s">
        <v>2100</v>
      </c>
      <c r="D44" s="104" t="s">
        <v>2108</v>
      </c>
    </row>
    <row r="45" spans="1:4" s="104" customFormat="1" x14ac:dyDescent="0.25">
      <c r="A45" s="123" t="s">
        <v>1543</v>
      </c>
      <c r="B45" s="105" t="s">
        <v>2109</v>
      </c>
      <c r="C45" s="115" t="s">
        <v>2100</v>
      </c>
      <c r="D45" s="104" t="s">
        <v>2109</v>
      </c>
    </row>
    <row r="46" spans="1:4" s="104" customFormat="1" x14ac:dyDescent="0.25">
      <c r="A46" s="123"/>
      <c r="B46" s="105"/>
      <c r="C46" s="115"/>
    </row>
    <row r="47" spans="1:4" s="104" customFormat="1" ht="38.25" x14ac:dyDescent="0.25">
      <c r="A47" s="122" t="s">
        <v>2075</v>
      </c>
      <c r="B47" s="106" t="s">
        <v>2162</v>
      </c>
      <c r="C47" s="115" t="s">
        <v>2100</v>
      </c>
      <c r="D47" s="106" t="s">
        <v>2110</v>
      </c>
    </row>
    <row r="48" spans="1:4" s="104" customFormat="1" ht="25.5" x14ac:dyDescent="0.25">
      <c r="A48" s="123" t="s">
        <v>1540</v>
      </c>
      <c r="B48" s="104" t="s">
        <v>2111</v>
      </c>
      <c r="C48" s="115" t="s">
        <v>2100</v>
      </c>
    </row>
    <row r="49" spans="1:4" s="104" customFormat="1" ht="25.5" x14ac:dyDescent="0.25">
      <c r="A49" s="123" t="s">
        <v>1541</v>
      </c>
      <c r="B49" s="104" t="s">
        <v>2112</v>
      </c>
      <c r="C49" s="115" t="s">
        <v>2100</v>
      </c>
    </row>
    <row r="50" spans="1:4" s="104" customFormat="1" x14ac:dyDescent="0.25">
      <c r="A50" s="123" t="s">
        <v>1542</v>
      </c>
      <c r="B50" s="104" t="s">
        <v>2113</v>
      </c>
      <c r="C50" s="115" t="s">
        <v>2100</v>
      </c>
    </row>
    <row r="51" spans="1:4" s="104" customFormat="1" x14ac:dyDescent="0.25">
      <c r="A51" s="123" t="s">
        <v>1543</v>
      </c>
      <c r="B51" s="104" t="s">
        <v>2114</v>
      </c>
      <c r="C51" s="115" t="s">
        <v>2100</v>
      </c>
    </row>
    <row r="52" spans="1:4" s="104" customFormat="1" x14ac:dyDescent="0.25">
      <c r="A52" s="123"/>
      <c r="C52" s="115"/>
    </row>
    <row r="53" spans="1:4" s="104" customFormat="1" x14ac:dyDescent="0.25">
      <c r="A53" s="123"/>
      <c r="C53" s="115"/>
    </row>
    <row r="54" spans="1:4" s="104" customFormat="1" x14ac:dyDescent="0.25">
      <c r="A54" s="123"/>
      <c r="C54" s="115"/>
    </row>
    <row r="55" spans="1:4" s="104" customFormat="1" x14ac:dyDescent="0.25">
      <c r="A55" s="123"/>
      <c r="C55" s="115"/>
    </row>
    <row r="56" spans="1:4" ht="39" customHeight="1" x14ac:dyDescent="0.25">
      <c r="A56" s="254" t="s">
        <v>2132</v>
      </c>
      <c r="B56" s="254"/>
      <c r="C56" s="115" t="s">
        <v>2100</v>
      </c>
    </row>
    <row r="57" spans="1:4" ht="51" x14ac:dyDescent="0.25">
      <c r="A57" s="124" t="s">
        <v>2072</v>
      </c>
      <c r="B57" s="111" t="s">
        <v>2066</v>
      </c>
      <c r="C57" s="115" t="s">
        <v>2100</v>
      </c>
      <c r="D57" s="111" t="s">
        <v>2137</v>
      </c>
    </row>
    <row r="58" spans="1:4" x14ac:dyDescent="0.25">
      <c r="A58" s="121" t="s">
        <v>1540</v>
      </c>
      <c r="B58" s="85" t="s">
        <v>2138</v>
      </c>
      <c r="C58" s="115" t="s">
        <v>2100</v>
      </c>
    </row>
    <row r="59" spans="1:4" x14ac:dyDescent="0.25">
      <c r="A59" s="121" t="s">
        <v>1541</v>
      </c>
      <c r="B59" s="85" t="s">
        <v>2139</v>
      </c>
      <c r="C59" s="115" t="s">
        <v>2100</v>
      </c>
    </row>
    <row r="60" spans="1:4" x14ac:dyDescent="0.25">
      <c r="A60" s="121" t="s">
        <v>1542</v>
      </c>
      <c r="B60" s="85" t="s">
        <v>2140</v>
      </c>
      <c r="C60" s="115" t="s">
        <v>2100</v>
      </c>
    </row>
    <row r="61" spans="1:4" x14ac:dyDescent="0.25">
      <c r="A61" s="121" t="s">
        <v>1543</v>
      </c>
      <c r="B61" s="85" t="s">
        <v>2141</v>
      </c>
      <c r="C61" s="115" t="s">
        <v>2100</v>
      </c>
    </row>
    <row r="63" spans="1:4" ht="38.25" x14ac:dyDescent="0.25">
      <c r="A63" s="124" t="s">
        <v>2073</v>
      </c>
      <c r="B63" s="111" t="s">
        <v>2161</v>
      </c>
      <c r="C63" s="115" t="s">
        <v>2100</v>
      </c>
      <c r="D63" s="111" t="s">
        <v>2142</v>
      </c>
    </row>
    <row r="64" spans="1:4" x14ac:dyDescent="0.25">
      <c r="A64" s="121" t="s">
        <v>1540</v>
      </c>
      <c r="B64" s="85" t="s">
        <v>2143</v>
      </c>
      <c r="C64" s="115" t="s">
        <v>2100</v>
      </c>
    </row>
    <row r="65" spans="1:4" ht="25.5" x14ac:dyDescent="0.25">
      <c r="A65" s="121" t="s">
        <v>1541</v>
      </c>
      <c r="B65" s="85" t="s">
        <v>2144</v>
      </c>
      <c r="C65" s="115" t="s">
        <v>2100</v>
      </c>
    </row>
    <row r="66" spans="1:4" x14ac:dyDescent="0.25">
      <c r="A66" s="121" t="s">
        <v>1542</v>
      </c>
      <c r="B66" s="85" t="s">
        <v>2145</v>
      </c>
      <c r="C66" s="115" t="s">
        <v>2100</v>
      </c>
    </row>
    <row r="67" spans="1:4" x14ac:dyDescent="0.25">
      <c r="A67" s="121" t="s">
        <v>1543</v>
      </c>
      <c r="B67" s="85" t="s">
        <v>2146</v>
      </c>
      <c r="C67" s="115" t="s">
        <v>2100</v>
      </c>
    </row>
    <row r="69" spans="1:4" ht="26.25" customHeight="1" x14ac:dyDescent="0.25">
      <c r="A69" s="124" t="s">
        <v>2074</v>
      </c>
      <c r="B69" s="111" t="s">
        <v>2164</v>
      </c>
      <c r="C69" s="115" t="s">
        <v>2100</v>
      </c>
      <c r="D69" s="111" t="s">
        <v>2168</v>
      </c>
    </row>
    <row r="70" spans="1:4" ht="25.5" x14ac:dyDescent="0.25">
      <c r="A70" s="121" t="s">
        <v>1540</v>
      </c>
      <c r="B70" s="85" t="s">
        <v>2165</v>
      </c>
      <c r="C70" s="115" t="s">
        <v>2100</v>
      </c>
    </row>
    <row r="71" spans="1:4" x14ac:dyDescent="0.25">
      <c r="A71" s="121" t="s">
        <v>1541</v>
      </c>
      <c r="B71" s="85" t="s">
        <v>2166</v>
      </c>
      <c r="C71" s="115" t="s">
        <v>2100</v>
      </c>
    </row>
    <row r="72" spans="1:4" x14ac:dyDescent="0.25">
      <c r="A72" s="121" t="s">
        <v>1542</v>
      </c>
      <c r="B72" s="85" t="s">
        <v>2167</v>
      </c>
      <c r="C72" s="115" t="s">
        <v>2100</v>
      </c>
    </row>
    <row r="73" spans="1:4" x14ac:dyDescent="0.25">
      <c r="A73" s="121" t="s">
        <v>1543</v>
      </c>
      <c r="B73" s="85" t="s">
        <v>2147</v>
      </c>
      <c r="C73" s="115" t="s">
        <v>2100</v>
      </c>
    </row>
    <row r="75" spans="1:4" ht="38.25" x14ac:dyDescent="0.25">
      <c r="A75" s="124" t="s">
        <v>2075</v>
      </c>
      <c r="B75" s="111" t="s">
        <v>2148</v>
      </c>
      <c r="C75" s="115" t="s">
        <v>2100</v>
      </c>
      <c r="D75" s="111" t="s">
        <v>2148</v>
      </c>
    </row>
    <row r="76" spans="1:4" ht="25.5" x14ac:dyDescent="0.25">
      <c r="A76" s="121" t="s">
        <v>1540</v>
      </c>
      <c r="B76" s="85" t="s">
        <v>2149</v>
      </c>
      <c r="C76" s="115" t="s">
        <v>2100</v>
      </c>
    </row>
    <row r="77" spans="1:4" x14ac:dyDescent="0.25">
      <c r="A77" s="121" t="s">
        <v>1541</v>
      </c>
      <c r="B77" s="85" t="s">
        <v>2150</v>
      </c>
      <c r="C77" s="115" t="s">
        <v>2100</v>
      </c>
    </row>
    <row r="78" spans="1:4" x14ac:dyDescent="0.25">
      <c r="A78" s="121" t="s">
        <v>1543</v>
      </c>
      <c r="B78" s="85" t="s">
        <v>2151</v>
      </c>
      <c r="C78" s="115" t="s">
        <v>2100</v>
      </c>
    </row>
  </sheetData>
  <mergeCells count="3">
    <mergeCell ref="A1:B1"/>
    <mergeCell ref="A28:B28"/>
    <mergeCell ref="A56:B5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262"/>
  <sheetViews>
    <sheetView workbookViewId="0">
      <pane ySplit="4" topLeftCell="A240" activePane="bottomLeft" state="frozen"/>
      <selection activeCell="A254" sqref="A254"/>
      <selection pane="bottomLeft" activeCell="G255" sqref="G255"/>
    </sheetView>
  </sheetViews>
  <sheetFormatPr baseColWidth="10" defaultRowHeight="15" x14ac:dyDescent="0.25"/>
  <cols>
    <col min="1" max="1" width="9.5703125" bestFit="1" customWidth="1"/>
    <col min="2" max="3" width="5" bestFit="1" customWidth="1"/>
    <col min="4" max="4" width="11.5703125" style="6" customWidth="1"/>
    <col min="5" max="7" width="11.5703125" style="7" customWidth="1"/>
    <col min="9" max="9" width="15.42578125" customWidth="1"/>
    <col min="260" max="263" width="11.5703125" customWidth="1"/>
    <col min="265" max="265" width="11.85546875" bestFit="1" customWidth="1"/>
    <col min="516" max="519" width="11.5703125" customWidth="1"/>
    <col min="521" max="521" width="11.85546875" bestFit="1" customWidth="1"/>
    <col min="772" max="775" width="11.5703125" customWidth="1"/>
    <col min="777" max="777" width="11.85546875" bestFit="1" customWidth="1"/>
    <col min="1028" max="1031" width="11.5703125" customWidth="1"/>
    <col min="1033" max="1033" width="11.85546875" bestFit="1" customWidth="1"/>
    <col min="1284" max="1287" width="11.5703125" customWidth="1"/>
    <col min="1289" max="1289" width="11.85546875" bestFit="1" customWidth="1"/>
    <col min="1540" max="1543" width="11.5703125" customWidth="1"/>
    <col min="1545" max="1545" width="11.85546875" bestFit="1" customWidth="1"/>
    <col min="1796" max="1799" width="11.5703125" customWidth="1"/>
    <col min="1801" max="1801" width="11.85546875" bestFit="1" customWidth="1"/>
    <col min="2052" max="2055" width="11.5703125" customWidth="1"/>
    <col min="2057" max="2057" width="11.85546875" bestFit="1" customWidth="1"/>
    <col min="2308" max="2311" width="11.5703125" customWidth="1"/>
    <col min="2313" max="2313" width="11.85546875" bestFit="1" customWidth="1"/>
    <col min="2564" max="2567" width="11.5703125" customWidth="1"/>
    <col min="2569" max="2569" width="11.85546875" bestFit="1" customWidth="1"/>
    <col min="2820" max="2823" width="11.5703125" customWidth="1"/>
    <col min="2825" max="2825" width="11.85546875" bestFit="1" customWidth="1"/>
    <col min="3076" max="3079" width="11.5703125" customWidth="1"/>
    <col min="3081" max="3081" width="11.85546875" bestFit="1" customWidth="1"/>
    <col min="3332" max="3335" width="11.5703125" customWidth="1"/>
    <col min="3337" max="3337" width="11.85546875" bestFit="1" customWidth="1"/>
    <col min="3588" max="3591" width="11.5703125" customWidth="1"/>
    <col min="3593" max="3593" width="11.85546875" bestFit="1" customWidth="1"/>
    <col min="3844" max="3847" width="11.5703125" customWidth="1"/>
    <col min="3849" max="3849" width="11.85546875" bestFit="1" customWidth="1"/>
    <col min="4100" max="4103" width="11.5703125" customWidth="1"/>
    <col min="4105" max="4105" width="11.85546875" bestFit="1" customWidth="1"/>
    <col min="4356" max="4359" width="11.5703125" customWidth="1"/>
    <col min="4361" max="4361" width="11.85546875" bestFit="1" customWidth="1"/>
    <col min="4612" max="4615" width="11.5703125" customWidth="1"/>
    <col min="4617" max="4617" width="11.85546875" bestFit="1" customWidth="1"/>
    <col min="4868" max="4871" width="11.5703125" customWidth="1"/>
    <col min="4873" max="4873" width="11.85546875" bestFit="1" customWidth="1"/>
    <col min="5124" max="5127" width="11.5703125" customWidth="1"/>
    <col min="5129" max="5129" width="11.85546875" bestFit="1" customWidth="1"/>
    <col min="5380" max="5383" width="11.5703125" customWidth="1"/>
    <col min="5385" max="5385" width="11.85546875" bestFit="1" customWidth="1"/>
    <col min="5636" max="5639" width="11.5703125" customWidth="1"/>
    <col min="5641" max="5641" width="11.85546875" bestFit="1" customWidth="1"/>
    <col min="5892" max="5895" width="11.5703125" customWidth="1"/>
    <col min="5897" max="5897" width="11.85546875" bestFit="1" customWidth="1"/>
    <col min="6148" max="6151" width="11.5703125" customWidth="1"/>
    <col min="6153" max="6153" width="11.85546875" bestFit="1" customWidth="1"/>
    <col min="6404" max="6407" width="11.5703125" customWidth="1"/>
    <col min="6409" max="6409" width="11.85546875" bestFit="1" customWidth="1"/>
    <col min="6660" max="6663" width="11.5703125" customWidth="1"/>
    <col min="6665" max="6665" width="11.85546875" bestFit="1" customWidth="1"/>
    <col min="6916" max="6919" width="11.5703125" customWidth="1"/>
    <col min="6921" max="6921" width="11.85546875" bestFit="1" customWidth="1"/>
    <col min="7172" max="7175" width="11.5703125" customWidth="1"/>
    <col min="7177" max="7177" width="11.85546875" bestFit="1" customWidth="1"/>
    <col min="7428" max="7431" width="11.5703125" customWidth="1"/>
    <col min="7433" max="7433" width="11.85546875" bestFit="1" customWidth="1"/>
    <col min="7684" max="7687" width="11.5703125" customWidth="1"/>
    <col min="7689" max="7689" width="11.85546875" bestFit="1" customWidth="1"/>
    <col min="7940" max="7943" width="11.5703125" customWidth="1"/>
    <col min="7945" max="7945" width="11.85546875" bestFit="1" customWidth="1"/>
    <col min="8196" max="8199" width="11.5703125" customWidth="1"/>
    <col min="8201" max="8201" width="11.85546875" bestFit="1" customWidth="1"/>
    <col min="8452" max="8455" width="11.5703125" customWidth="1"/>
    <col min="8457" max="8457" width="11.85546875" bestFit="1" customWidth="1"/>
    <col min="8708" max="8711" width="11.5703125" customWidth="1"/>
    <col min="8713" max="8713" width="11.85546875" bestFit="1" customWidth="1"/>
    <col min="8964" max="8967" width="11.5703125" customWidth="1"/>
    <col min="8969" max="8969" width="11.85546875" bestFit="1" customWidth="1"/>
    <col min="9220" max="9223" width="11.5703125" customWidth="1"/>
    <col min="9225" max="9225" width="11.85546875" bestFit="1" customWidth="1"/>
    <col min="9476" max="9479" width="11.5703125" customWidth="1"/>
    <col min="9481" max="9481" width="11.85546875" bestFit="1" customWidth="1"/>
    <col min="9732" max="9735" width="11.5703125" customWidth="1"/>
    <col min="9737" max="9737" width="11.85546875" bestFit="1" customWidth="1"/>
    <col min="9988" max="9991" width="11.5703125" customWidth="1"/>
    <col min="9993" max="9993" width="11.85546875" bestFit="1" customWidth="1"/>
    <col min="10244" max="10247" width="11.5703125" customWidth="1"/>
    <col min="10249" max="10249" width="11.85546875" bestFit="1" customWidth="1"/>
    <col min="10500" max="10503" width="11.5703125" customWidth="1"/>
    <col min="10505" max="10505" width="11.85546875" bestFit="1" customWidth="1"/>
    <col min="10756" max="10759" width="11.5703125" customWidth="1"/>
    <col min="10761" max="10761" width="11.85546875" bestFit="1" customWidth="1"/>
    <col min="11012" max="11015" width="11.5703125" customWidth="1"/>
    <col min="11017" max="11017" width="11.85546875" bestFit="1" customWidth="1"/>
    <col min="11268" max="11271" width="11.5703125" customWidth="1"/>
    <col min="11273" max="11273" width="11.85546875" bestFit="1" customWidth="1"/>
    <col min="11524" max="11527" width="11.5703125" customWidth="1"/>
    <col min="11529" max="11529" width="11.85546875" bestFit="1" customWidth="1"/>
    <col min="11780" max="11783" width="11.5703125" customWidth="1"/>
    <col min="11785" max="11785" width="11.85546875" bestFit="1" customWidth="1"/>
    <col min="12036" max="12039" width="11.5703125" customWidth="1"/>
    <col min="12041" max="12041" width="11.85546875" bestFit="1" customWidth="1"/>
    <col min="12292" max="12295" width="11.5703125" customWidth="1"/>
    <col min="12297" max="12297" width="11.85546875" bestFit="1" customWidth="1"/>
    <col min="12548" max="12551" width="11.5703125" customWidth="1"/>
    <col min="12553" max="12553" width="11.85546875" bestFit="1" customWidth="1"/>
    <col min="12804" max="12807" width="11.5703125" customWidth="1"/>
    <col min="12809" max="12809" width="11.85546875" bestFit="1" customWidth="1"/>
    <col min="13060" max="13063" width="11.5703125" customWidth="1"/>
    <col min="13065" max="13065" width="11.85546875" bestFit="1" customWidth="1"/>
    <col min="13316" max="13319" width="11.5703125" customWidth="1"/>
    <col min="13321" max="13321" width="11.85546875" bestFit="1" customWidth="1"/>
    <col min="13572" max="13575" width="11.5703125" customWidth="1"/>
    <col min="13577" max="13577" width="11.85546875" bestFit="1" customWidth="1"/>
    <col min="13828" max="13831" width="11.5703125" customWidth="1"/>
    <col min="13833" max="13833" width="11.85546875" bestFit="1" customWidth="1"/>
    <col min="14084" max="14087" width="11.5703125" customWidth="1"/>
    <col min="14089" max="14089" width="11.85546875" bestFit="1" customWidth="1"/>
    <col min="14340" max="14343" width="11.5703125" customWidth="1"/>
    <col min="14345" max="14345" width="11.85546875" bestFit="1" customWidth="1"/>
    <col min="14596" max="14599" width="11.5703125" customWidth="1"/>
    <col min="14601" max="14601" width="11.85546875" bestFit="1" customWidth="1"/>
    <col min="14852" max="14855" width="11.5703125" customWidth="1"/>
    <col min="14857" max="14857" width="11.85546875" bestFit="1" customWidth="1"/>
    <col min="15108" max="15111" width="11.5703125" customWidth="1"/>
    <col min="15113" max="15113" width="11.85546875" bestFit="1" customWidth="1"/>
    <col min="15364" max="15367" width="11.5703125" customWidth="1"/>
    <col min="15369" max="15369" width="11.85546875" bestFit="1" customWidth="1"/>
    <col min="15620" max="15623" width="11.5703125" customWidth="1"/>
    <col min="15625" max="15625" width="11.85546875" bestFit="1" customWidth="1"/>
    <col min="15876" max="15879" width="11.5703125" customWidth="1"/>
    <col min="15881" max="15881" width="11.85546875" bestFit="1" customWidth="1"/>
    <col min="16132" max="16135" width="11.5703125" customWidth="1"/>
    <col min="16137" max="16137" width="11.85546875" bestFit="1" customWidth="1"/>
  </cols>
  <sheetData>
    <row r="1" spans="1:12" x14ac:dyDescent="0.25">
      <c r="I1" s="128" t="s">
        <v>2173</v>
      </c>
    </row>
    <row r="2" spans="1:12" s="49" customFormat="1" x14ac:dyDescent="0.25">
      <c r="D2" s="116" t="s">
        <v>1512</v>
      </c>
      <c r="E2" s="117"/>
      <c r="F2" s="117"/>
      <c r="G2" s="117"/>
      <c r="I2" s="173" t="s">
        <v>2182</v>
      </c>
      <c r="J2" s="174">
        <f>+E255</f>
        <v>0.1038</v>
      </c>
      <c r="K2" s="174">
        <f t="shared" ref="K2:L2" si="0">+F255</f>
        <v>0.1031</v>
      </c>
      <c r="L2" s="174">
        <f t="shared" si="0"/>
        <v>0.1074</v>
      </c>
    </row>
    <row r="3" spans="1:12" s="49" customFormat="1" x14ac:dyDescent="0.25">
      <c r="D3" s="116"/>
      <c r="E3" s="117"/>
      <c r="F3" s="117"/>
      <c r="G3" s="117"/>
    </row>
    <row r="4" spans="1:12" s="131" customFormat="1" x14ac:dyDescent="0.25">
      <c r="A4" s="141" t="s">
        <v>2176</v>
      </c>
      <c r="B4" s="142" t="s">
        <v>2175</v>
      </c>
      <c r="C4" s="142" t="s">
        <v>2174</v>
      </c>
      <c r="D4" s="129" t="s">
        <v>1513</v>
      </c>
      <c r="E4" s="130" t="s">
        <v>1514</v>
      </c>
      <c r="F4" s="130" t="s">
        <v>1515</v>
      </c>
      <c r="G4" s="130" t="s">
        <v>1516</v>
      </c>
    </row>
    <row r="5" spans="1:12" x14ac:dyDescent="0.25">
      <c r="A5" s="36" t="str">
        <f>CONCATENATE(B5&amp;"-"&amp;C5)</f>
        <v>1-2003</v>
      </c>
      <c r="B5" s="36">
        <f>MONTH(D5)</f>
        <v>1</v>
      </c>
      <c r="C5" s="36">
        <f>YEAR(D5)</f>
        <v>2003</v>
      </c>
      <c r="D5" s="6">
        <v>37652</v>
      </c>
      <c r="E5" s="7">
        <v>0.10275413272642986</v>
      </c>
      <c r="F5" s="7">
        <v>0.15409802570602427</v>
      </c>
      <c r="G5" s="7">
        <v>0.15717568070957966</v>
      </c>
    </row>
    <row r="6" spans="1:12" x14ac:dyDescent="0.25">
      <c r="A6" s="36" t="str">
        <f t="shared" ref="A6:A69" si="1">CONCATENATE(B6&amp;"-"&amp;C6)</f>
        <v>2-2003</v>
      </c>
      <c r="B6" s="36">
        <f t="shared" ref="B6:B69" si="2">MONTH(D6)</f>
        <v>2</v>
      </c>
      <c r="C6" s="36">
        <f t="shared" ref="C6:C69" si="3">YEAR(D6)</f>
        <v>2003</v>
      </c>
      <c r="D6" s="6">
        <v>37680</v>
      </c>
      <c r="E6" s="7">
        <v>0.10795192581031166</v>
      </c>
      <c r="F6" s="7">
        <v>0.1625747810251903</v>
      </c>
      <c r="G6" s="7">
        <v>0.15917809547026418</v>
      </c>
    </row>
    <row r="7" spans="1:12" x14ac:dyDescent="0.25">
      <c r="A7" s="36" t="str">
        <f t="shared" si="1"/>
        <v>3-2003</v>
      </c>
      <c r="B7" s="36">
        <f t="shared" si="2"/>
        <v>3</v>
      </c>
      <c r="C7" s="36">
        <f t="shared" si="3"/>
        <v>2003</v>
      </c>
      <c r="D7" s="6">
        <v>37711</v>
      </c>
      <c r="E7" s="7">
        <v>0.10113381202572858</v>
      </c>
      <c r="F7" s="7">
        <v>0.16028884093164297</v>
      </c>
      <c r="G7" s="7">
        <v>0.14604900715035218</v>
      </c>
    </row>
    <row r="8" spans="1:12" x14ac:dyDescent="0.25">
      <c r="A8" s="36" t="str">
        <f t="shared" si="1"/>
        <v>4-2003</v>
      </c>
      <c r="B8" s="36">
        <f t="shared" si="2"/>
        <v>4</v>
      </c>
      <c r="C8" s="36">
        <f t="shared" si="3"/>
        <v>2003</v>
      </c>
      <c r="D8" s="6">
        <v>37741</v>
      </c>
      <c r="E8" s="7">
        <v>0.10239913164911463</v>
      </c>
      <c r="F8" s="7">
        <v>0.15369304705597275</v>
      </c>
      <c r="G8" s="7">
        <v>0.16062534936939343</v>
      </c>
    </row>
    <row r="9" spans="1:12" x14ac:dyDescent="0.25">
      <c r="A9" s="36" t="str">
        <f t="shared" si="1"/>
        <v>5-2003</v>
      </c>
      <c r="B9" s="36">
        <f t="shared" si="2"/>
        <v>5</v>
      </c>
      <c r="C9" s="36">
        <f t="shared" si="3"/>
        <v>2003</v>
      </c>
      <c r="D9" s="6">
        <v>37771</v>
      </c>
      <c r="E9" s="7">
        <v>0.10140453690799012</v>
      </c>
      <c r="F9" s="7">
        <v>0.14650616086300294</v>
      </c>
      <c r="G9" s="7">
        <v>0.15040492308523956</v>
      </c>
    </row>
    <row r="10" spans="1:12" x14ac:dyDescent="0.25">
      <c r="A10" s="36" t="str">
        <f t="shared" si="1"/>
        <v>6-2003</v>
      </c>
      <c r="B10" s="36">
        <f t="shared" si="2"/>
        <v>6</v>
      </c>
      <c r="C10" s="36">
        <f t="shared" si="3"/>
        <v>2003</v>
      </c>
      <c r="D10" s="6">
        <v>37799</v>
      </c>
      <c r="E10" s="7">
        <v>9.7357319607174642E-2</v>
      </c>
      <c r="F10" s="7">
        <v>0.1419336247523042</v>
      </c>
      <c r="G10" s="7">
        <v>0.15129653496884621</v>
      </c>
    </row>
    <row r="11" spans="1:12" x14ac:dyDescent="0.25">
      <c r="A11" s="36" t="str">
        <f t="shared" si="1"/>
        <v>7-2003</v>
      </c>
      <c r="B11" s="36">
        <f t="shared" si="2"/>
        <v>7</v>
      </c>
      <c r="C11" s="36">
        <f t="shared" si="3"/>
        <v>2003</v>
      </c>
      <c r="D11" s="6">
        <v>37833</v>
      </c>
      <c r="E11" s="7">
        <v>0.10024558262542405</v>
      </c>
      <c r="F11" s="7">
        <v>0.14663390168379875</v>
      </c>
      <c r="G11" s="7">
        <v>0.15156114425514566</v>
      </c>
    </row>
    <row r="12" spans="1:12" x14ac:dyDescent="0.25">
      <c r="A12" s="36" t="str">
        <f t="shared" si="1"/>
        <v>8-2003</v>
      </c>
      <c r="B12" s="36">
        <f t="shared" si="2"/>
        <v>8</v>
      </c>
      <c r="C12" s="36">
        <f t="shared" si="3"/>
        <v>2003</v>
      </c>
      <c r="D12" s="6">
        <v>37862</v>
      </c>
      <c r="E12" s="7">
        <v>9.7424690797794256E-2</v>
      </c>
      <c r="F12" s="7">
        <v>0.14195425449156684</v>
      </c>
      <c r="G12" s="7">
        <v>0.15256614210382335</v>
      </c>
    </row>
    <row r="13" spans="1:12" x14ac:dyDescent="0.25">
      <c r="A13" s="36" t="str">
        <f t="shared" si="1"/>
        <v>9-2003</v>
      </c>
      <c r="B13" s="36">
        <f t="shared" si="2"/>
        <v>9</v>
      </c>
      <c r="C13" s="36">
        <f t="shared" si="3"/>
        <v>2003</v>
      </c>
      <c r="D13" s="6">
        <v>37894</v>
      </c>
      <c r="E13" s="7">
        <v>9.9941902618065903E-2</v>
      </c>
      <c r="F13" s="7">
        <v>0.1474471314217296</v>
      </c>
      <c r="G13" s="7">
        <v>0.15528182016436021</v>
      </c>
    </row>
    <row r="14" spans="1:12" x14ac:dyDescent="0.25">
      <c r="A14" s="36" t="str">
        <f t="shared" si="1"/>
        <v>10-2003</v>
      </c>
      <c r="B14" s="36">
        <f t="shared" si="2"/>
        <v>10</v>
      </c>
      <c r="C14" s="36">
        <f t="shared" si="3"/>
        <v>2003</v>
      </c>
      <c r="D14" s="6">
        <v>37925</v>
      </c>
      <c r="E14" s="7">
        <v>9.9979270966891853E-2</v>
      </c>
      <c r="F14" s="7">
        <v>0.14621487212265105</v>
      </c>
      <c r="G14" s="7">
        <v>0.14587875987884669</v>
      </c>
    </row>
    <row r="15" spans="1:12" x14ac:dyDescent="0.25">
      <c r="A15" s="36" t="str">
        <f t="shared" si="1"/>
        <v>11-2003</v>
      </c>
      <c r="B15" s="36">
        <f t="shared" si="2"/>
        <v>11</v>
      </c>
      <c r="C15" s="36">
        <f t="shared" si="3"/>
        <v>2003</v>
      </c>
      <c r="D15" s="6">
        <v>37953</v>
      </c>
      <c r="E15" s="7">
        <v>9.8386605717209807E-2</v>
      </c>
      <c r="F15" s="7">
        <v>0.13874396736569583</v>
      </c>
      <c r="G15" s="7">
        <v>0.14855691959271455</v>
      </c>
    </row>
    <row r="16" spans="1:12" x14ac:dyDescent="0.25">
      <c r="A16" s="36" t="str">
        <f t="shared" si="1"/>
        <v>12-2003</v>
      </c>
      <c r="B16" s="36">
        <f t="shared" si="2"/>
        <v>12</v>
      </c>
      <c r="C16" s="36">
        <f t="shared" si="3"/>
        <v>2003</v>
      </c>
      <c r="D16" s="6">
        <v>37985</v>
      </c>
      <c r="E16" s="7">
        <v>0.10317576817195362</v>
      </c>
      <c r="F16" s="7">
        <v>0.13853635144717114</v>
      </c>
      <c r="G16" s="7">
        <v>0.1494053799180699</v>
      </c>
    </row>
    <row r="17" spans="1:7" x14ac:dyDescent="0.25">
      <c r="A17" s="36" t="str">
        <f t="shared" si="1"/>
        <v>1-2004</v>
      </c>
      <c r="B17" s="36">
        <f t="shared" si="2"/>
        <v>1</v>
      </c>
      <c r="C17" s="36">
        <f t="shared" si="3"/>
        <v>2004</v>
      </c>
      <c r="D17" s="6">
        <v>38016</v>
      </c>
      <c r="E17" s="7">
        <v>0.1015380377896089</v>
      </c>
      <c r="F17" s="7">
        <v>0.134683039657298</v>
      </c>
      <c r="G17" s="7">
        <v>0.14385426838142856</v>
      </c>
    </row>
    <row r="18" spans="1:7" x14ac:dyDescent="0.25">
      <c r="A18" s="36" t="str">
        <f t="shared" si="1"/>
        <v>2-2004</v>
      </c>
      <c r="B18" s="36">
        <f t="shared" si="2"/>
        <v>2</v>
      </c>
      <c r="C18" s="36">
        <f t="shared" si="3"/>
        <v>2004</v>
      </c>
      <c r="D18" s="6">
        <v>38044</v>
      </c>
      <c r="E18" s="7">
        <v>8.9580207716738913E-2</v>
      </c>
      <c r="F18" s="7">
        <v>0.12484743894470851</v>
      </c>
      <c r="G18" s="7">
        <v>0.1440191871394938</v>
      </c>
    </row>
    <row r="19" spans="1:7" x14ac:dyDescent="0.25">
      <c r="A19" s="36" t="str">
        <f t="shared" si="1"/>
        <v>3-2004</v>
      </c>
      <c r="B19" s="36">
        <f t="shared" si="2"/>
        <v>3</v>
      </c>
      <c r="C19" s="36">
        <f t="shared" si="3"/>
        <v>2004</v>
      </c>
      <c r="D19" s="6">
        <v>38077</v>
      </c>
      <c r="E19" s="7">
        <v>8.9162180132993596E-2</v>
      </c>
      <c r="F19" s="7">
        <v>0.11778845913036773</v>
      </c>
      <c r="G19" s="7">
        <v>0.13298538398286786</v>
      </c>
    </row>
    <row r="20" spans="1:7" x14ac:dyDescent="0.25">
      <c r="A20" s="36" t="str">
        <f t="shared" si="1"/>
        <v>4-2004</v>
      </c>
      <c r="B20" s="36">
        <f t="shared" si="2"/>
        <v>4</v>
      </c>
      <c r="C20" s="36">
        <f t="shared" si="3"/>
        <v>2004</v>
      </c>
      <c r="D20" s="6">
        <v>38107</v>
      </c>
      <c r="E20" s="7">
        <v>0.1076772260886234</v>
      </c>
      <c r="F20" s="7">
        <v>0.12996141001799999</v>
      </c>
      <c r="G20" s="7">
        <v>0.12577955011608344</v>
      </c>
    </row>
    <row r="21" spans="1:7" x14ac:dyDescent="0.25">
      <c r="A21" s="36" t="str">
        <f t="shared" si="1"/>
        <v>5-2004</v>
      </c>
      <c r="B21" s="36">
        <f t="shared" si="2"/>
        <v>5</v>
      </c>
      <c r="C21" s="36">
        <f t="shared" si="3"/>
        <v>2004</v>
      </c>
      <c r="D21" s="6">
        <v>38138</v>
      </c>
      <c r="E21" s="7">
        <v>9.3539663027889741E-2</v>
      </c>
      <c r="F21" s="7">
        <v>0.13816082943242236</v>
      </c>
      <c r="G21" s="7">
        <v>0.14687768112945587</v>
      </c>
    </row>
    <row r="22" spans="1:7" x14ac:dyDescent="0.25">
      <c r="A22" s="36" t="str">
        <f t="shared" si="1"/>
        <v>6-2004</v>
      </c>
      <c r="B22" s="36">
        <f t="shared" si="2"/>
        <v>6</v>
      </c>
      <c r="C22" s="36">
        <f t="shared" si="3"/>
        <v>2004</v>
      </c>
      <c r="D22" s="6">
        <v>38168</v>
      </c>
      <c r="E22" s="7">
        <v>9.1456282858379589E-2</v>
      </c>
      <c r="F22" s="7">
        <v>0.13969208237853392</v>
      </c>
      <c r="G22" s="7">
        <v>0.15241634034502427</v>
      </c>
    </row>
    <row r="23" spans="1:7" x14ac:dyDescent="0.25">
      <c r="A23" s="36" t="str">
        <f t="shared" si="1"/>
        <v>7-2004</v>
      </c>
      <c r="B23" s="36">
        <f t="shared" si="2"/>
        <v>7</v>
      </c>
      <c r="C23" s="36">
        <f t="shared" si="3"/>
        <v>2004</v>
      </c>
      <c r="D23" s="6">
        <v>38198</v>
      </c>
      <c r="E23" s="7">
        <v>9.2330045337677413E-2</v>
      </c>
      <c r="F23" s="7">
        <v>0.14177320922619541</v>
      </c>
      <c r="G23" s="7">
        <v>0.15444560731036061</v>
      </c>
    </row>
    <row r="24" spans="1:7" x14ac:dyDescent="0.25">
      <c r="A24" s="36" t="str">
        <f t="shared" si="1"/>
        <v>8-2004</v>
      </c>
      <c r="B24" s="36">
        <f t="shared" si="2"/>
        <v>8</v>
      </c>
      <c r="C24" s="36">
        <f t="shared" si="3"/>
        <v>2004</v>
      </c>
      <c r="D24" s="6">
        <v>38230</v>
      </c>
      <c r="E24" s="7">
        <v>8.8565782830918316E-2</v>
      </c>
      <c r="F24" s="7">
        <v>0.13387411590701603</v>
      </c>
      <c r="G24" s="7">
        <v>0.15132059093766537</v>
      </c>
    </row>
    <row r="25" spans="1:7" x14ac:dyDescent="0.25">
      <c r="A25" s="36" t="str">
        <f t="shared" si="1"/>
        <v>9-2004</v>
      </c>
      <c r="B25" s="36">
        <f t="shared" si="2"/>
        <v>9</v>
      </c>
      <c r="C25" s="36">
        <f t="shared" si="3"/>
        <v>2004</v>
      </c>
      <c r="D25" s="6">
        <v>38260</v>
      </c>
      <c r="E25" s="7">
        <v>8.6221437979194127E-2</v>
      </c>
      <c r="F25" s="7">
        <v>0.13183023297494212</v>
      </c>
      <c r="G25" s="7">
        <v>0.14612564598667088</v>
      </c>
    </row>
    <row r="26" spans="1:7" x14ac:dyDescent="0.25">
      <c r="A26" s="36" t="str">
        <f t="shared" si="1"/>
        <v>10-2004</v>
      </c>
      <c r="B26" s="36">
        <f t="shared" si="2"/>
        <v>10</v>
      </c>
      <c r="C26" s="36">
        <f t="shared" si="3"/>
        <v>2004</v>
      </c>
      <c r="D26" s="6">
        <v>38289</v>
      </c>
      <c r="E26" s="7">
        <v>8.9813131391313084E-2</v>
      </c>
      <c r="F26" s="7">
        <v>0.12898245366318184</v>
      </c>
      <c r="G26" s="7">
        <v>0.14640543970252851</v>
      </c>
    </row>
    <row r="27" spans="1:7" x14ac:dyDescent="0.25">
      <c r="A27" s="36" t="str">
        <f t="shared" si="1"/>
        <v>11-2004</v>
      </c>
      <c r="B27" s="36">
        <f t="shared" si="2"/>
        <v>11</v>
      </c>
      <c r="C27" s="36">
        <f t="shared" si="3"/>
        <v>2004</v>
      </c>
      <c r="D27" s="6">
        <v>38321</v>
      </c>
      <c r="E27" s="7">
        <v>8.4905279563183722E-2</v>
      </c>
      <c r="F27" s="7">
        <v>0.12456120637867274</v>
      </c>
      <c r="G27" s="7">
        <v>0.13927235674812044</v>
      </c>
    </row>
    <row r="28" spans="1:7" x14ac:dyDescent="0.25">
      <c r="A28" s="36" t="str">
        <f t="shared" si="1"/>
        <v>12-2004</v>
      </c>
      <c r="B28" s="36">
        <f t="shared" si="2"/>
        <v>12</v>
      </c>
      <c r="C28" s="36">
        <f t="shared" si="3"/>
        <v>2004</v>
      </c>
      <c r="D28" s="6">
        <v>38351</v>
      </c>
      <c r="E28" s="7">
        <v>8.3864721036542855E-2</v>
      </c>
      <c r="F28" s="7">
        <v>0.11884166001676855</v>
      </c>
      <c r="G28" s="7">
        <v>0.13603712871450702</v>
      </c>
    </row>
    <row r="29" spans="1:7" x14ac:dyDescent="0.25">
      <c r="A29" s="36" t="str">
        <f t="shared" si="1"/>
        <v>1-2005</v>
      </c>
      <c r="B29" s="36">
        <f t="shared" si="2"/>
        <v>1</v>
      </c>
      <c r="C29" s="36">
        <f t="shared" si="3"/>
        <v>2005</v>
      </c>
      <c r="D29" s="6">
        <v>38383</v>
      </c>
      <c r="E29" s="7">
        <v>7.7007905524319797E-2</v>
      </c>
      <c r="F29" s="7">
        <v>0.1155949758628052</v>
      </c>
      <c r="G29" s="7">
        <v>0.13502857293591308</v>
      </c>
    </row>
    <row r="30" spans="1:7" x14ac:dyDescent="0.25">
      <c r="A30" s="36" t="str">
        <f t="shared" si="1"/>
        <v>2-2005</v>
      </c>
      <c r="B30" s="36">
        <f t="shared" si="2"/>
        <v>2</v>
      </c>
      <c r="C30" s="36">
        <f t="shared" si="3"/>
        <v>2005</v>
      </c>
      <c r="D30" s="6">
        <v>38411</v>
      </c>
      <c r="E30" s="7">
        <v>7.782707652079246E-2</v>
      </c>
      <c r="F30" s="7">
        <v>0.1136919582638094</v>
      </c>
      <c r="G30" s="7">
        <v>0.13219588709785102</v>
      </c>
    </row>
    <row r="31" spans="1:7" x14ac:dyDescent="0.25">
      <c r="A31" s="36" t="str">
        <f t="shared" si="1"/>
        <v>3-2005</v>
      </c>
      <c r="B31" s="36">
        <f t="shared" si="2"/>
        <v>3</v>
      </c>
      <c r="C31" s="36">
        <f t="shared" si="3"/>
        <v>2005</v>
      </c>
      <c r="D31" s="6">
        <v>38442</v>
      </c>
      <c r="E31" s="7">
        <v>7.7795543735747597E-2</v>
      </c>
      <c r="F31" s="7">
        <v>0.12183638162882238</v>
      </c>
      <c r="G31" s="7">
        <v>0.13592340883884213</v>
      </c>
    </row>
    <row r="32" spans="1:7" x14ac:dyDescent="0.25">
      <c r="A32" s="36" t="str">
        <f t="shared" si="1"/>
        <v>4-2005</v>
      </c>
      <c r="B32" s="36">
        <f t="shared" si="2"/>
        <v>4</v>
      </c>
      <c r="C32" s="36">
        <f t="shared" si="3"/>
        <v>2005</v>
      </c>
      <c r="D32" s="6">
        <v>38471</v>
      </c>
      <c r="E32" s="7">
        <v>7.3712438413366499E-2</v>
      </c>
      <c r="F32" s="7">
        <v>0.11465641521212078</v>
      </c>
      <c r="G32" s="7">
        <v>0.1368913858770846</v>
      </c>
    </row>
    <row r="33" spans="1:7" x14ac:dyDescent="0.25">
      <c r="A33" s="36" t="str">
        <f t="shared" si="1"/>
        <v>5-2005</v>
      </c>
      <c r="B33" s="36">
        <f t="shared" si="2"/>
        <v>5</v>
      </c>
      <c r="C33" s="36">
        <f t="shared" si="3"/>
        <v>2005</v>
      </c>
      <c r="D33" s="6">
        <v>38503</v>
      </c>
      <c r="E33" s="7">
        <v>7.2914780123574108E-2</v>
      </c>
      <c r="F33" s="7">
        <v>0.10938754190041533</v>
      </c>
      <c r="G33" s="7">
        <v>0.13411168642822302</v>
      </c>
    </row>
    <row r="34" spans="1:7" x14ac:dyDescent="0.25">
      <c r="A34" s="36" t="str">
        <f t="shared" si="1"/>
        <v>6-2005</v>
      </c>
      <c r="B34" s="36">
        <f t="shared" si="2"/>
        <v>6</v>
      </c>
      <c r="C34" s="36">
        <f t="shared" si="3"/>
        <v>2005</v>
      </c>
      <c r="D34" s="6">
        <v>38533</v>
      </c>
      <c r="E34" s="7">
        <v>7.0802919776854489E-2</v>
      </c>
      <c r="F34" s="7">
        <v>9.8833844603501975E-2</v>
      </c>
      <c r="G34" s="7">
        <v>0.12454917396088172</v>
      </c>
    </row>
    <row r="35" spans="1:7" x14ac:dyDescent="0.25">
      <c r="A35" s="36" t="str">
        <f t="shared" si="1"/>
        <v>7-2005</v>
      </c>
      <c r="B35" s="36">
        <f t="shared" si="2"/>
        <v>7</v>
      </c>
      <c r="C35" s="36">
        <f t="shared" si="3"/>
        <v>2005</v>
      </c>
      <c r="D35" s="6">
        <v>38562</v>
      </c>
      <c r="E35" s="7">
        <v>7.1103314569241016E-2</v>
      </c>
      <c r="F35" s="7">
        <v>9.5100627542823446E-2</v>
      </c>
      <c r="G35" s="7">
        <v>0.11391088572739982</v>
      </c>
    </row>
    <row r="36" spans="1:7" x14ac:dyDescent="0.25">
      <c r="A36" s="36" t="str">
        <f t="shared" si="1"/>
        <v>8-2005</v>
      </c>
      <c r="B36" s="36">
        <f t="shared" si="2"/>
        <v>8</v>
      </c>
      <c r="C36" s="36">
        <f t="shared" si="3"/>
        <v>2005</v>
      </c>
      <c r="D36" s="6">
        <v>38595</v>
      </c>
      <c r="E36" s="7">
        <v>7.1063499742583858E-2</v>
      </c>
      <c r="F36" s="7">
        <v>9.3619173447898829E-2</v>
      </c>
      <c r="G36" s="7">
        <v>0.1087205041662771</v>
      </c>
    </row>
    <row r="37" spans="1:7" x14ac:dyDescent="0.25">
      <c r="A37" s="36" t="str">
        <f t="shared" si="1"/>
        <v>9-2005</v>
      </c>
      <c r="B37" s="36">
        <f t="shared" si="2"/>
        <v>9</v>
      </c>
      <c r="C37" s="36">
        <f t="shared" si="3"/>
        <v>2005</v>
      </c>
      <c r="D37" s="6">
        <v>38625</v>
      </c>
      <c r="E37" s="7">
        <v>5.8266462965801402E-2</v>
      </c>
      <c r="F37" s="7">
        <v>7.6617385291686047E-2</v>
      </c>
      <c r="G37" s="7">
        <v>8.9777470791831293E-2</v>
      </c>
    </row>
    <row r="38" spans="1:7" x14ac:dyDescent="0.25">
      <c r="A38" s="36" t="str">
        <f t="shared" si="1"/>
        <v>10-2005</v>
      </c>
      <c r="B38" s="36">
        <f t="shared" si="2"/>
        <v>10</v>
      </c>
      <c r="C38" s="36">
        <f t="shared" si="3"/>
        <v>2005</v>
      </c>
      <c r="D38" s="6">
        <v>38656</v>
      </c>
      <c r="E38" s="7">
        <v>6.3038921886498178E-2</v>
      </c>
      <c r="F38" s="7">
        <v>8.6273643862187832E-2</v>
      </c>
      <c r="G38" s="7">
        <v>9.7632155103513085E-2</v>
      </c>
    </row>
    <row r="39" spans="1:7" x14ac:dyDescent="0.25">
      <c r="A39" s="36" t="str">
        <f t="shared" si="1"/>
        <v>11-2005</v>
      </c>
      <c r="B39" s="36">
        <f t="shared" si="2"/>
        <v>11</v>
      </c>
      <c r="C39" s="36">
        <f t="shared" si="3"/>
        <v>2005</v>
      </c>
      <c r="D39" s="6">
        <v>38686</v>
      </c>
      <c r="E39" s="7">
        <v>5.6313844128453194E-2</v>
      </c>
      <c r="F39" s="7">
        <v>8.3505504621772308E-2</v>
      </c>
      <c r="G39" s="7">
        <v>9.6074753106799804E-2</v>
      </c>
    </row>
    <row r="40" spans="1:7" x14ac:dyDescent="0.25">
      <c r="A40" s="36" t="str">
        <f t="shared" si="1"/>
        <v>12-2005</v>
      </c>
      <c r="B40" s="36">
        <f t="shared" si="2"/>
        <v>12</v>
      </c>
      <c r="C40" s="36">
        <f t="shared" si="3"/>
        <v>2005</v>
      </c>
      <c r="D40" s="6">
        <v>38715</v>
      </c>
      <c r="E40" s="7">
        <v>6.0758987283904942E-2</v>
      </c>
      <c r="F40" s="7">
        <v>8.0386834783587657E-2</v>
      </c>
      <c r="G40" s="7">
        <v>9.2743714163597391E-2</v>
      </c>
    </row>
    <row r="41" spans="1:7" x14ac:dyDescent="0.25">
      <c r="A41" s="36" t="str">
        <f t="shared" si="1"/>
        <v>1-2006</v>
      </c>
      <c r="B41" s="36">
        <f t="shared" si="2"/>
        <v>1</v>
      </c>
      <c r="C41" s="36">
        <f t="shared" si="3"/>
        <v>2006</v>
      </c>
      <c r="D41" s="6">
        <v>38748</v>
      </c>
      <c r="E41" s="7">
        <v>6.0649698166119759E-2</v>
      </c>
      <c r="F41" s="7">
        <v>7.5223953146073219E-2</v>
      </c>
      <c r="G41" s="7">
        <v>8.426220522334682E-2</v>
      </c>
    </row>
    <row r="42" spans="1:7" x14ac:dyDescent="0.25">
      <c r="A42" s="36" t="str">
        <f t="shared" si="1"/>
        <v>2-2006</v>
      </c>
      <c r="B42" s="36">
        <f t="shared" si="2"/>
        <v>2</v>
      </c>
      <c r="C42" s="36">
        <f t="shared" si="3"/>
        <v>2006</v>
      </c>
      <c r="D42" s="6">
        <v>38776</v>
      </c>
      <c r="E42" s="7">
        <v>6.0172204936598916E-2</v>
      </c>
      <c r="F42" s="7">
        <v>6.812072469224506E-2</v>
      </c>
      <c r="G42" s="7">
        <v>7.2783680652063643E-2</v>
      </c>
    </row>
    <row r="43" spans="1:7" x14ac:dyDescent="0.25">
      <c r="A43" s="36" t="str">
        <f t="shared" si="1"/>
        <v>3-2006</v>
      </c>
      <c r="B43" s="36">
        <f t="shared" si="2"/>
        <v>3</v>
      </c>
      <c r="C43" s="36">
        <f t="shared" si="3"/>
        <v>2006</v>
      </c>
      <c r="D43" s="6">
        <v>38807</v>
      </c>
      <c r="E43" s="7">
        <v>6.2566340641214024E-2</v>
      </c>
      <c r="F43" s="7">
        <v>7.3057603243479319E-2</v>
      </c>
      <c r="G43" s="7">
        <v>7.8608654711656012E-2</v>
      </c>
    </row>
    <row r="44" spans="1:7" x14ac:dyDescent="0.25">
      <c r="A44" s="36" t="str">
        <f t="shared" si="1"/>
        <v>4-2006</v>
      </c>
      <c r="B44" s="36">
        <f t="shared" si="2"/>
        <v>4</v>
      </c>
      <c r="C44" s="36">
        <f t="shared" si="3"/>
        <v>2006</v>
      </c>
      <c r="D44" s="6">
        <v>38835</v>
      </c>
      <c r="E44" s="7">
        <v>6.4860362054205645E-2</v>
      </c>
      <c r="F44" s="7">
        <v>8.4873293752885548E-2</v>
      </c>
      <c r="G44" s="7">
        <v>9.1066620043909419E-2</v>
      </c>
    </row>
    <row r="45" spans="1:7" x14ac:dyDescent="0.25">
      <c r="A45" s="36" t="str">
        <f t="shared" si="1"/>
        <v>5-2006</v>
      </c>
      <c r="B45" s="36">
        <f t="shared" si="2"/>
        <v>5</v>
      </c>
      <c r="C45" s="36">
        <f t="shared" si="3"/>
        <v>2006</v>
      </c>
      <c r="D45" s="6">
        <v>38868</v>
      </c>
      <c r="E45" s="7">
        <v>8.161112287481842E-2</v>
      </c>
      <c r="F45" s="7">
        <v>9.8155103481678996E-2</v>
      </c>
      <c r="G45" s="7">
        <v>9.9372782026779793E-2</v>
      </c>
    </row>
    <row r="46" spans="1:7" x14ac:dyDescent="0.25">
      <c r="A46" s="36" t="str">
        <f t="shared" si="1"/>
        <v>6-2006</v>
      </c>
      <c r="B46" s="36">
        <f t="shared" si="2"/>
        <v>6</v>
      </c>
      <c r="C46" s="36">
        <f t="shared" si="3"/>
        <v>2006</v>
      </c>
      <c r="D46" s="6">
        <v>38898</v>
      </c>
      <c r="E46" s="7">
        <v>8.371599024736498E-2</v>
      </c>
      <c r="F46" s="7">
        <v>0.10896675667266664</v>
      </c>
      <c r="G46" s="7">
        <v>0.10993757264704374</v>
      </c>
    </row>
    <row r="47" spans="1:7" x14ac:dyDescent="0.25">
      <c r="A47" s="36" t="str">
        <f t="shared" si="1"/>
        <v>7-2006</v>
      </c>
      <c r="B47" s="36">
        <f t="shared" si="2"/>
        <v>7</v>
      </c>
      <c r="C47" s="36">
        <f t="shared" si="3"/>
        <v>2006</v>
      </c>
      <c r="D47" s="6">
        <v>38929</v>
      </c>
      <c r="E47" s="7">
        <v>7.8905019801029486E-2</v>
      </c>
      <c r="F47" s="7">
        <v>9.7241406399078079E-2</v>
      </c>
      <c r="G47" s="7">
        <v>9.6642080165233013E-2</v>
      </c>
    </row>
    <row r="48" spans="1:7" x14ac:dyDescent="0.25">
      <c r="A48" s="36" t="str">
        <f t="shared" si="1"/>
        <v>8-2006</v>
      </c>
      <c r="B48" s="36">
        <f t="shared" si="2"/>
        <v>8</v>
      </c>
      <c r="C48" s="36">
        <f t="shared" si="3"/>
        <v>2006</v>
      </c>
      <c r="D48" s="6">
        <v>38960</v>
      </c>
      <c r="E48" s="7">
        <v>8.2493313409976343E-2</v>
      </c>
      <c r="F48" s="7">
        <v>9.4149957967143205E-2</v>
      </c>
      <c r="G48" s="7">
        <v>9.5055642188891509E-2</v>
      </c>
    </row>
    <row r="49" spans="1:7" x14ac:dyDescent="0.25">
      <c r="A49" s="36" t="str">
        <f t="shared" si="1"/>
        <v>9-2006</v>
      </c>
      <c r="B49" s="36">
        <f t="shared" si="2"/>
        <v>9</v>
      </c>
      <c r="C49" s="36">
        <f t="shared" si="3"/>
        <v>2006</v>
      </c>
      <c r="D49" s="6">
        <v>38989</v>
      </c>
      <c r="E49" s="7">
        <v>8.211386577189983E-2</v>
      </c>
      <c r="F49" s="7">
        <v>9.5464783310325707E-2</v>
      </c>
      <c r="G49" s="7">
        <v>9.61960843739047E-2</v>
      </c>
    </row>
    <row r="50" spans="1:7" x14ac:dyDescent="0.25">
      <c r="A50" s="36" t="str">
        <f t="shared" si="1"/>
        <v>10-2006</v>
      </c>
      <c r="B50" s="36">
        <f t="shared" si="2"/>
        <v>10</v>
      </c>
      <c r="C50" s="36">
        <f t="shared" si="3"/>
        <v>2006</v>
      </c>
      <c r="D50" s="6">
        <v>39021</v>
      </c>
      <c r="E50" s="7">
        <v>8.0703360327965434E-2</v>
      </c>
      <c r="F50" s="7">
        <v>9.2145377446980925E-2</v>
      </c>
      <c r="G50" s="7">
        <v>9.3432483501141084E-2</v>
      </c>
    </row>
    <row r="51" spans="1:7" x14ac:dyDescent="0.25">
      <c r="A51" s="36" t="str">
        <f t="shared" si="1"/>
        <v>11-2006</v>
      </c>
      <c r="B51" s="36">
        <f t="shared" si="2"/>
        <v>11</v>
      </c>
      <c r="C51" s="36">
        <f t="shared" si="3"/>
        <v>2006</v>
      </c>
      <c r="D51" s="6">
        <v>39051</v>
      </c>
      <c r="E51" s="7">
        <v>7.9524386792580781E-2</v>
      </c>
      <c r="F51" s="7">
        <v>9.2852010247385541E-2</v>
      </c>
      <c r="G51" s="7">
        <v>9.341542837463046E-2</v>
      </c>
    </row>
    <row r="52" spans="1:7" x14ac:dyDescent="0.25">
      <c r="A52" s="36" t="str">
        <f t="shared" si="1"/>
        <v>12-2006</v>
      </c>
      <c r="B52" s="36">
        <f t="shared" si="2"/>
        <v>12</v>
      </c>
      <c r="C52" s="36">
        <f t="shared" si="3"/>
        <v>2006</v>
      </c>
      <c r="D52" s="6">
        <v>39079</v>
      </c>
      <c r="E52" s="7">
        <v>7.9597195601091464E-2</v>
      </c>
      <c r="F52" s="7">
        <v>8.947994739296905E-2</v>
      </c>
      <c r="G52" s="7">
        <v>9.037260462010499E-2</v>
      </c>
    </row>
    <row r="53" spans="1:7" x14ac:dyDescent="0.25">
      <c r="A53" s="36" t="str">
        <f t="shared" si="1"/>
        <v>1-2007</v>
      </c>
      <c r="B53" s="36">
        <f t="shared" si="2"/>
        <v>1</v>
      </c>
      <c r="C53" s="36">
        <f t="shared" si="3"/>
        <v>2007</v>
      </c>
      <c r="D53" s="6">
        <v>39113</v>
      </c>
      <c r="E53" s="7">
        <v>8.3825015751307852E-2</v>
      </c>
      <c r="F53" s="7">
        <v>9.4499096125241433E-2</v>
      </c>
      <c r="G53" s="7">
        <v>9.4504021633604163E-2</v>
      </c>
    </row>
    <row r="54" spans="1:7" x14ac:dyDescent="0.25">
      <c r="A54" s="36" t="str">
        <f t="shared" si="1"/>
        <v>2-2007</v>
      </c>
      <c r="B54" s="36">
        <f t="shared" si="2"/>
        <v>2</v>
      </c>
      <c r="C54" s="36">
        <f t="shared" si="3"/>
        <v>2007</v>
      </c>
      <c r="D54" s="6">
        <v>39141</v>
      </c>
      <c r="E54" s="7">
        <v>8.8431043352281913E-2</v>
      </c>
      <c r="F54" s="7">
        <v>9.6756339520459367E-2</v>
      </c>
      <c r="G54" s="7">
        <v>9.8304361247959493E-2</v>
      </c>
    </row>
    <row r="55" spans="1:7" x14ac:dyDescent="0.25">
      <c r="A55" s="36" t="str">
        <f t="shared" si="1"/>
        <v>3-2007</v>
      </c>
      <c r="B55" s="36">
        <f t="shared" si="2"/>
        <v>3</v>
      </c>
      <c r="C55" s="36">
        <f t="shared" si="3"/>
        <v>2007</v>
      </c>
      <c r="D55" s="6">
        <v>39171</v>
      </c>
      <c r="E55" s="7">
        <v>8.7736365325224996E-2</v>
      </c>
      <c r="F55" s="7">
        <v>9.9866163631371352E-2</v>
      </c>
      <c r="G55" s="7">
        <v>9.8788271988160536E-2</v>
      </c>
    </row>
    <row r="56" spans="1:7" x14ac:dyDescent="0.25">
      <c r="A56" s="36" t="str">
        <f t="shared" si="1"/>
        <v>4-2007</v>
      </c>
      <c r="B56" s="36">
        <f t="shared" si="2"/>
        <v>4</v>
      </c>
      <c r="C56" s="36">
        <f t="shared" si="3"/>
        <v>2007</v>
      </c>
      <c r="D56" s="6">
        <v>39202</v>
      </c>
      <c r="E56" s="7">
        <v>9.1483445006470543E-2</v>
      </c>
      <c r="F56" s="7">
        <v>0.10165235740009293</v>
      </c>
      <c r="G56" s="7">
        <v>0.1001496780160227</v>
      </c>
    </row>
    <row r="57" spans="1:7" x14ac:dyDescent="0.25">
      <c r="A57" s="36" t="str">
        <f t="shared" si="1"/>
        <v>5-2007</v>
      </c>
      <c r="B57" s="36">
        <f t="shared" si="2"/>
        <v>5</v>
      </c>
      <c r="C57" s="36">
        <f t="shared" si="3"/>
        <v>2007</v>
      </c>
      <c r="D57" s="6">
        <v>39233</v>
      </c>
      <c r="E57" s="7">
        <v>9.151843962758166E-2</v>
      </c>
      <c r="F57" s="7">
        <v>9.954899701647002E-2</v>
      </c>
      <c r="G57" s="7">
        <v>9.8392369856555417E-2</v>
      </c>
    </row>
    <row r="58" spans="1:7" x14ac:dyDescent="0.25">
      <c r="A58" s="36" t="str">
        <f t="shared" si="1"/>
        <v>6-2007</v>
      </c>
      <c r="B58" s="36">
        <f t="shared" si="2"/>
        <v>6</v>
      </c>
      <c r="C58" s="36">
        <f t="shared" si="3"/>
        <v>2007</v>
      </c>
      <c r="D58" s="6">
        <v>39262</v>
      </c>
      <c r="E58" s="7">
        <v>9.6279648280394481E-2</v>
      </c>
      <c r="F58" s="7">
        <v>9.8793172288125231E-2</v>
      </c>
      <c r="G58" s="7">
        <v>9.9107767725711948E-2</v>
      </c>
    </row>
    <row r="59" spans="1:7" x14ac:dyDescent="0.25">
      <c r="A59" s="36" t="str">
        <f t="shared" si="1"/>
        <v>7-2007</v>
      </c>
      <c r="B59" s="36">
        <f t="shared" si="2"/>
        <v>7</v>
      </c>
      <c r="C59" s="36">
        <f t="shared" si="3"/>
        <v>2007</v>
      </c>
      <c r="D59" s="6">
        <v>39294</v>
      </c>
      <c r="E59" s="7">
        <v>9.5576828537021541E-2</v>
      </c>
      <c r="F59" s="7">
        <v>0.10011579161554818</v>
      </c>
      <c r="G59" s="7">
        <v>9.9136999391488567E-2</v>
      </c>
    </row>
    <row r="60" spans="1:7" x14ac:dyDescent="0.25">
      <c r="A60" s="36" t="str">
        <f t="shared" si="1"/>
        <v>8-2007</v>
      </c>
      <c r="B60" s="36">
        <f t="shared" si="2"/>
        <v>8</v>
      </c>
      <c r="C60" s="36">
        <f t="shared" si="3"/>
        <v>2007</v>
      </c>
      <c r="D60" s="6">
        <v>39325</v>
      </c>
      <c r="E60" s="7">
        <v>9.8263245936263344E-2</v>
      </c>
      <c r="F60" s="7">
        <v>0.10765039731627968</v>
      </c>
      <c r="G60" s="7">
        <v>0.10598032026863158</v>
      </c>
    </row>
    <row r="61" spans="1:7" x14ac:dyDescent="0.25">
      <c r="A61" s="36" t="str">
        <f t="shared" si="1"/>
        <v>9-2007</v>
      </c>
      <c r="B61" s="36">
        <f t="shared" si="2"/>
        <v>9</v>
      </c>
      <c r="C61" s="36">
        <f t="shared" si="3"/>
        <v>2007</v>
      </c>
      <c r="D61" s="6">
        <v>39353</v>
      </c>
      <c r="E61" s="7">
        <v>9.5870433911833919E-2</v>
      </c>
      <c r="F61" s="7">
        <v>0.10354186922481134</v>
      </c>
      <c r="G61" s="7">
        <v>0.10182599849806961</v>
      </c>
    </row>
    <row r="62" spans="1:7" x14ac:dyDescent="0.25">
      <c r="A62" s="36" t="str">
        <f t="shared" si="1"/>
        <v>10-2007</v>
      </c>
      <c r="B62" s="36">
        <f t="shared" si="2"/>
        <v>10</v>
      </c>
      <c r="C62" s="36">
        <f t="shared" si="3"/>
        <v>2007</v>
      </c>
      <c r="D62" s="6">
        <v>39386</v>
      </c>
      <c r="E62" s="7">
        <v>9.5557095531194403E-2</v>
      </c>
      <c r="F62" s="7">
        <v>0.10348142203059263</v>
      </c>
      <c r="G62" s="7">
        <v>0.10167761524777763</v>
      </c>
    </row>
    <row r="63" spans="1:7" x14ac:dyDescent="0.25">
      <c r="A63" s="36" t="str">
        <f t="shared" si="1"/>
        <v>11-2007</v>
      </c>
      <c r="B63" s="36">
        <f t="shared" si="2"/>
        <v>11</v>
      </c>
      <c r="C63" s="36">
        <f t="shared" si="3"/>
        <v>2007</v>
      </c>
      <c r="D63" s="6">
        <v>39416</v>
      </c>
      <c r="E63" s="7">
        <v>9.4654962931666864E-2</v>
      </c>
      <c r="F63" s="7">
        <v>0.10232952493566483</v>
      </c>
      <c r="G63" s="7">
        <v>0.10204943743642492</v>
      </c>
    </row>
    <row r="64" spans="1:7" x14ac:dyDescent="0.25">
      <c r="A64" s="36" t="str">
        <f t="shared" si="1"/>
        <v>12-2007</v>
      </c>
      <c r="B64" s="36">
        <f t="shared" si="2"/>
        <v>12</v>
      </c>
      <c r="C64" s="36">
        <f t="shared" si="3"/>
        <v>2007</v>
      </c>
      <c r="D64" s="6">
        <v>39437</v>
      </c>
      <c r="E64" s="7">
        <v>9.8681693596788467E-2</v>
      </c>
      <c r="F64" s="7">
        <v>0.10347734408314557</v>
      </c>
      <c r="G64" s="7">
        <v>0.10304696086273579</v>
      </c>
    </row>
    <row r="65" spans="1:7" x14ac:dyDescent="0.25">
      <c r="A65" s="36" t="str">
        <f t="shared" si="1"/>
        <v>1-2008</v>
      </c>
      <c r="B65" s="36">
        <f t="shared" si="2"/>
        <v>1</v>
      </c>
      <c r="C65" s="36">
        <f t="shared" si="3"/>
        <v>2008</v>
      </c>
      <c r="D65" s="6">
        <v>39478</v>
      </c>
      <c r="E65" s="7">
        <v>0.10257241350968149</v>
      </c>
      <c r="F65" s="7">
        <v>0.11054625075031455</v>
      </c>
      <c r="G65" s="7">
        <v>0.11161653544101036</v>
      </c>
    </row>
    <row r="66" spans="1:7" x14ac:dyDescent="0.25">
      <c r="A66" s="36" t="str">
        <f t="shared" si="1"/>
        <v>2-2008</v>
      </c>
      <c r="B66" s="36">
        <f t="shared" si="2"/>
        <v>2</v>
      </c>
      <c r="C66" s="36">
        <f t="shared" si="3"/>
        <v>2008</v>
      </c>
      <c r="D66" s="6">
        <v>39507</v>
      </c>
      <c r="E66" s="7">
        <v>0.10665302530353671</v>
      </c>
      <c r="F66" s="7">
        <v>0.11436710860782817</v>
      </c>
      <c r="G66" s="7">
        <v>0.11538088764475374</v>
      </c>
    </row>
    <row r="67" spans="1:7" x14ac:dyDescent="0.25">
      <c r="A67" s="36" t="str">
        <f t="shared" si="1"/>
        <v>3-2008</v>
      </c>
      <c r="B67" s="36">
        <f t="shared" si="2"/>
        <v>3</v>
      </c>
      <c r="C67" s="36">
        <f t="shared" si="3"/>
        <v>2008</v>
      </c>
      <c r="D67" s="6">
        <v>39538</v>
      </c>
      <c r="E67" s="7">
        <v>0.10659969137560532</v>
      </c>
      <c r="F67" s="7">
        <v>0.11553458434066011</v>
      </c>
      <c r="G67" s="7">
        <v>0.11575676467893592</v>
      </c>
    </row>
    <row r="68" spans="1:7" x14ac:dyDescent="0.25">
      <c r="A68" s="36" t="str">
        <f t="shared" si="1"/>
        <v>4-2008</v>
      </c>
      <c r="B68" s="36">
        <f t="shared" si="2"/>
        <v>4</v>
      </c>
      <c r="C68" s="36">
        <f t="shared" si="3"/>
        <v>2008</v>
      </c>
      <c r="D68" s="6">
        <v>39568</v>
      </c>
      <c r="E68" s="7">
        <v>0.10410537614055482</v>
      </c>
      <c r="F68" s="7">
        <v>0.10997533920753022</v>
      </c>
      <c r="G68" s="7">
        <v>0.10937209379808355</v>
      </c>
    </row>
    <row r="69" spans="1:7" x14ac:dyDescent="0.25">
      <c r="A69" s="36" t="str">
        <f t="shared" si="1"/>
        <v>5-2008</v>
      </c>
      <c r="B69" s="36">
        <f t="shared" si="2"/>
        <v>5</v>
      </c>
      <c r="C69" s="36">
        <f t="shared" si="3"/>
        <v>2008</v>
      </c>
      <c r="D69" s="6">
        <v>39598</v>
      </c>
      <c r="E69" s="7">
        <v>0.10668769512179743</v>
      </c>
      <c r="F69" s="7">
        <v>0.11580553701961116</v>
      </c>
      <c r="G69" s="7">
        <v>0.11450694730078004</v>
      </c>
    </row>
    <row r="70" spans="1:7" x14ac:dyDescent="0.25">
      <c r="A70" s="36" t="str">
        <f t="shared" ref="A70:A133" si="4">CONCATENATE(B70&amp;"-"&amp;C70)</f>
        <v>6-2008</v>
      </c>
      <c r="B70" s="36">
        <f t="shared" ref="B70:B133" si="5">MONTH(D70)</f>
        <v>6</v>
      </c>
      <c r="C70" s="36">
        <f t="shared" ref="C70:C133" si="6">YEAR(D70)</f>
        <v>2008</v>
      </c>
      <c r="D70" s="6">
        <v>39626</v>
      </c>
      <c r="E70" s="7">
        <v>0.10854490909324865</v>
      </c>
      <c r="F70" s="7">
        <v>0.12818835925102712</v>
      </c>
      <c r="G70" s="7">
        <v>0.12713614853995781</v>
      </c>
    </row>
    <row r="71" spans="1:7" x14ac:dyDescent="0.25">
      <c r="A71" s="36" t="str">
        <f t="shared" si="4"/>
        <v>7-2008</v>
      </c>
      <c r="B71" s="36">
        <f t="shared" si="5"/>
        <v>7</v>
      </c>
      <c r="C71" s="36">
        <f t="shared" si="6"/>
        <v>2008</v>
      </c>
      <c r="D71" s="6">
        <v>39660</v>
      </c>
      <c r="E71" s="7">
        <v>0.10869587402459024</v>
      </c>
      <c r="F71" s="7">
        <v>0.12742061154360651</v>
      </c>
      <c r="G71" s="7">
        <v>0.12522664337974687</v>
      </c>
    </row>
    <row r="72" spans="1:7" x14ac:dyDescent="0.25">
      <c r="A72" s="36" t="str">
        <f t="shared" si="4"/>
        <v>8-2008</v>
      </c>
      <c r="B72" s="36">
        <f t="shared" si="5"/>
        <v>8</v>
      </c>
      <c r="C72" s="36">
        <f t="shared" si="6"/>
        <v>2008</v>
      </c>
      <c r="D72" s="6">
        <v>39689</v>
      </c>
      <c r="E72" s="7">
        <v>0.10216942166785015</v>
      </c>
      <c r="F72" s="7">
        <v>0.11501559939844741</v>
      </c>
      <c r="G72" s="7">
        <v>0.11393675431597461</v>
      </c>
    </row>
    <row r="73" spans="1:7" x14ac:dyDescent="0.25">
      <c r="A73" s="36" t="str">
        <f t="shared" si="4"/>
        <v>9-2008</v>
      </c>
      <c r="B73" s="36">
        <f t="shared" si="5"/>
        <v>9</v>
      </c>
      <c r="C73" s="36">
        <f t="shared" si="6"/>
        <v>2008</v>
      </c>
      <c r="D73" s="6">
        <v>39721</v>
      </c>
      <c r="E73" s="7">
        <v>0.10354040675996767</v>
      </c>
      <c r="F73" s="7">
        <v>0.12094624948701771</v>
      </c>
      <c r="G73" s="7">
        <v>0.1223643414265243</v>
      </c>
    </row>
    <row r="74" spans="1:7" x14ac:dyDescent="0.25">
      <c r="A74" s="36" t="str">
        <f t="shared" si="4"/>
        <v>10-2008</v>
      </c>
      <c r="B74" s="36">
        <f t="shared" si="5"/>
        <v>10</v>
      </c>
      <c r="C74" s="36">
        <f t="shared" si="6"/>
        <v>2008</v>
      </c>
      <c r="D74" s="6">
        <v>39752</v>
      </c>
      <c r="E74" s="7">
        <v>0.10437551981894488</v>
      </c>
      <c r="F74" s="7">
        <v>0.12725647743903168</v>
      </c>
      <c r="G74" s="7">
        <v>0.13692511618294789</v>
      </c>
    </row>
    <row r="75" spans="1:7" x14ac:dyDescent="0.25">
      <c r="A75" s="36" t="str">
        <f t="shared" si="4"/>
        <v>11-2008</v>
      </c>
      <c r="B75" s="36">
        <f t="shared" si="5"/>
        <v>11</v>
      </c>
      <c r="C75" s="36">
        <f t="shared" si="6"/>
        <v>2008</v>
      </c>
      <c r="D75" s="6">
        <v>39780</v>
      </c>
      <c r="E75" s="7">
        <v>9.8969338209664137E-2</v>
      </c>
      <c r="F75" s="7">
        <v>0.11535560410229428</v>
      </c>
      <c r="G75" s="7">
        <v>0.12668032169068044</v>
      </c>
    </row>
    <row r="76" spans="1:7" x14ac:dyDescent="0.25">
      <c r="A76" s="36" t="str">
        <f t="shared" si="4"/>
        <v>12-2008</v>
      </c>
      <c r="B76" s="36">
        <f t="shared" si="5"/>
        <v>12</v>
      </c>
      <c r="C76" s="36">
        <f t="shared" si="6"/>
        <v>2008</v>
      </c>
      <c r="D76" s="6">
        <v>39812</v>
      </c>
      <c r="E76" s="7">
        <v>9.3830933057080568E-2</v>
      </c>
      <c r="F76" s="7">
        <v>0.10332786024876794</v>
      </c>
      <c r="G76" s="7">
        <v>0.10914806378658715</v>
      </c>
    </row>
    <row r="77" spans="1:7" x14ac:dyDescent="0.25">
      <c r="A77" s="36" t="str">
        <f t="shared" si="4"/>
        <v>1-2009</v>
      </c>
      <c r="B77" s="36">
        <f t="shared" si="5"/>
        <v>1</v>
      </c>
      <c r="C77" s="36">
        <f t="shared" si="6"/>
        <v>2009</v>
      </c>
      <c r="D77" s="6">
        <v>39843</v>
      </c>
      <c r="E77" s="7">
        <v>9.0326246161482882E-2</v>
      </c>
      <c r="F77" s="7">
        <v>9.5896680226008169E-2</v>
      </c>
      <c r="G77" s="7">
        <v>9.7953252774711341E-2</v>
      </c>
    </row>
    <row r="78" spans="1:7" x14ac:dyDescent="0.25">
      <c r="A78" s="36" t="str">
        <f t="shared" si="4"/>
        <v>2-2009</v>
      </c>
      <c r="B78" s="36">
        <f t="shared" si="5"/>
        <v>2</v>
      </c>
      <c r="C78" s="36">
        <f t="shared" si="6"/>
        <v>2009</v>
      </c>
      <c r="D78" s="6">
        <v>39871</v>
      </c>
      <c r="E78" s="7">
        <v>8.490106975048417E-2</v>
      </c>
      <c r="F78" s="7">
        <v>9.4763769005939746E-2</v>
      </c>
      <c r="G78" s="7">
        <v>0.10033774546310803</v>
      </c>
    </row>
    <row r="79" spans="1:7" x14ac:dyDescent="0.25">
      <c r="A79" s="36" t="str">
        <f t="shared" si="4"/>
        <v>3-2009</v>
      </c>
      <c r="B79" s="36">
        <f t="shared" si="5"/>
        <v>3</v>
      </c>
      <c r="C79" s="36">
        <f t="shared" si="6"/>
        <v>2009</v>
      </c>
      <c r="D79" s="6">
        <v>39903</v>
      </c>
      <c r="E79" s="7">
        <v>6.9908640900278041E-2</v>
      </c>
      <c r="F79" s="7">
        <v>9.0371301514147406E-2</v>
      </c>
      <c r="G79" s="7">
        <v>0.10124796416911575</v>
      </c>
    </row>
    <row r="80" spans="1:7" x14ac:dyDescent="0.25">
      <c r="A80" s="36" t="str">
        <f t="shared" si="4"/>
        <v>4-2009</v>
      </c>
      <c r="B80" s="36">
        <f t="shared" si="5"/>
        <v>4</v>
      </c>
      <c r="C80" s="36">
        <f t="shared" si="6"/>
        <v>2009</v>
      </c>
      <c r="D80" s="6">
        <v>39933</v>
      </c>
      <c r="E80" s="7">
        <v>6.2711073643995086E-2</v>
      </c>
      <c r="F80" s="7">
        <v>7.9816325869934257E-2</v>
      </c>
      <c r="G80" s="7">
        <v>9.2546312399685027E-2</v>
      </c>
    </row>
    <row r="81" spans="1:7" x14ac:dyDescent="0.25">
      <c r="A81" s="36" t="str">
        <f t="shared" si="4"/>
        <v>5-2009</v>
      </c>
      <c r="B81" s="36">
        <f t="shared" si="5"/>
        <v>5</v>
      </c>
      <c r="C81" s="36">
        <f t="shared" si="6"/>
        <v>2009</v>
      </c>
      <c r="D81" s="6">
        <v>39962</v>
      </c>
      <c r="E81" s="7">
        <v>5.9448534807941433E-2</v>
      </c>
      <c r="F81" s="7">
        <v>8.0990100660865316E-2</v>
      </c>
      <c r="G81" s="7">
        <v>9.4253228621364427E-2</v>
      </c>
    </row>
    <row r="82" spans="1:7" x14ac:dyDescent="0.25">
      <c r="A82" s="36" t="str">
        <f t="shared" si="4"/>
        <v>6-2009</v>
      </c>
      <c r="B82" s="36">
        <f t="shared" si="5"/>
        <v>6</v>
      </c>
      <c r="C82" s="36">
        <f t="shared" si="6"/>
        <v>2009</v>
      </c>
      <c r="D82" s="6">
        <v>39994</v>
      </c>
      <c r="E82" s="7">
        <v>5.6057741263768612E-2</v>
      </c>
      <c r="F82" s="7">
        <v>8.8072700369518531E-2</v>
      </c>
      <c r="G82" s="7">
        <v>0.10089231699206236</v>
      </c>
    </row>
    <row r="83" spans="1:7" x14ac:dyDescent="0.25">
      <c r="A83" s="36" t="str">
        <f t="shared" si="4"/>
        <v>7-2009</v>
      </c>
      <c r="B83" s="36">
        <f t="shared" si="5"/>
        <v>7</v>
      </c>
      <c r="C83" s="36">
        <f t="shared" si="6"/>
        <v>2009</v>
      </c>
      <c r="D83" s="6">
        <v>40024</v>
      </c>
      <c r="E83" s="7">
        <v>4.8466425123143475E-2</v>
      </c>
      <c r="F83" s="7">
        <v>8.7846731192328775E-2</v>
      </c>
      <c r="G83" s="7">
        <v>9.6247047551767828E-2</v>
      </c>
    </row>
    <row r="84" spans="1:7" x14ac:dyDescent="0.25">
      <c r="A84" s="36" t="str">
        <f t="shared" si="4"/>
        <v>8-2009</v>
      </c>
      <c r="B84" s="36">
        <f t="shared" si="5"/>
        <v>8</v>
      </c>
      <c r="C84" s="36">
        <f t="shared" si="6"/>
        <v>2009</v>
      </c>
      <c r="D84" s="6">
        <v>40056</v>
      </c>
      <c r="E84" s="7">
        <v>4.8916358805850102E-2</v>
      </c>
      <c r="F84" s="7">
        <v>8.9581343964696414E-2</v>
      </c>
      <c r="G84" s="7">
        <v>0.10254283698414524</v>
      </c>
    </row>
    <row r="85" spans="1:7" x14ac:dyDescent="0.25">
      <c r="A85" s="36" t="str">
        <f t="shared" si="4"/>
        <v>9-2009</v>
      </c>
      <c r="B85" s="36">
        <f t="shared" si="5"/>
        <v>9</v>
      </c>
      <c r="C85" s="36">
        <f t="shared" si="6"/>
        <v>2009</v>
      </c>
      <c r="D85" s="6">
        <v>40086</v>
      </c>
      <c r="E85" s="7">
        <v>4.7137250011819676E-2</v>
      </c>
      <c r="F85" s="7">
        <v>8.5878959453877579E-2</v>
      </c>
      <c r="G85" s="7">
        <v>9.6837947591773332E-2</v>
      </c>
    </row>
    <row r="86" spans="1:7" x14ac:dyDescent="0.25">
      <c r="A86" s="36" t="str">
        <f t="shared" si="4"/>
        <v>10-2009</v>
      </c>
      <c r="B86" s="36">
        <f t="shared" si="5"/>
        <v>10</v>
      </c>
      <c r="C86" s="36">
        <f t="shared" si="6"/>
        <v>2009</v>
      </c>
      <c r="D86" s="6">
        <v>40116</v>
      </c>
      <c r="E86" s="7">
        <v>4.6698689555230377E-2</v>
      </c>
      <c r="F86" s="7">
        <v>7.7465496337196793E-2</v>
      </c>
      <c r="G86" s="7">
        <v>8.9773926393385661E-2</v>
      </c>
    </row>
    <row r="87" spans="1:7" x14ac:dyDescent="0.25">
      <c r="A87" s="36" t="str">
        <f t="shared" si="4"/>
        <v>11-2009</v>
      </c>
      <c r="B87" s="36">
        <f t="shared" si="5"/>
        <v>11</v>
      </c>
      <c r="C87" s="36">
        <f t="shared" si="6"/>
        <v>2009</v>
      </c>
      <c r="D87" s="6">
        <v>40147</v>
      </c>
      <c r="E87" s="7">
        <v>3.7947260349566525E-2</v>
      </c>
      <c r="F87" s="7">
        <v>6.8888250410477303E-2</v>
      </c>
      <c r="G87" s="7">
        <v>8.420680533449576E-2</v>
      </c>
    </row>
    <row r="88" spans="1:7" x14ac:dyDescent="0.25">
      <c r="A88" s="36" t="str">
        <f t="shared" si="4"/>
        <v>12-2009</v>
      </c>
      <c r="B88" s="36">
        <f t="shared" si="5"/>
        <v>12</v>
      </c>
      <c r="C88" s="36">
        <f t="shared" si="6"/>
        <v>2009</v>
      </c>
      <c r="D88" s="6">
        <v>40177</v>
      </c>
      <c r="E88" s="7">
        <v>4.1001971301196205E-2</v>
      </c>
      <c r="F88" s="7">
        <v>7.2826503472340987E-2</v>
      </c>
      <c r="G88" s="7">
        <v>9.0421302263826941E-2</v>
      </c>
    </row>
    <row r="89" spans="1:7" x14ac:dyDescent="0.25">
      <c r="A89" s="36" t="str">
        <f t="shared" si="4"/>
        <v>1-2010</v>
      </c>
      <c r="B89" s="36">
        <f t="shared" si="5"/>
        <v>1</v>
      </c>
      <c r="C89" s="36">
        <f t="shared" si="6"/>
        <v>2010</v>
      </c>
      <c r="D89" s="6">
        <v>40207</v>
      </c>
      <c r="E89" s="7">
        <v>4.7422907065996389E-2</v>
      </c>
      <c r="F89" s="7">
        <v>8.1877553447885054E-2</v>
      </c>
      <c r="G89" s="7">
        <v>9.3269702097023455E-2</v>
      </c>
    </row>
    <row r="90" spans="1:7" x14ac:dyDescent="0.25">
      <c r="A90" s="36" t="str">
        <f t="shared" si="4"/>
        <v>2-2010</v>
      </c>
      <c r="B90" s="36">
        <f t="shared" si="5"/>
        <v>2</v>
      </c>
      <c r="C90" s="36">
        <f t="shared" si="6"/>
        <v>2010</v>
      </c>
      <c r="D90" s="6">
        <v>40235</v>
      </c>
      <c r="E90" s="7">
        <v>4.1603176458542945E-2</v>
      </c>
      <c r="F90" s="7">
        <v>8.5485225374596352E-2</v>
      </c>
      <c r="G90" s="7">
        <v>9.5592556127989115E-2</v>
      </c>
    </row>
    <row r="91" spans="1:7" x14ac:dyDescent="0.25">
      <c r="A91" s="36" t="str">
        <f t="shared" si="4"/>
        <v>3-2010</v>
      </c>
      <c r="B91" s="36">
        <f t="shared" si="5"/>
        <v>3</v>
      </c>
      <c r="C91" s="36">
        <f t="shared" si="6"/>
        <v>2010</v>
      </c>
      <c r="D91" s="6">
        <v>40268</v>
      </c>
      <c r="E91" s="7">
        <v>4.4151913451319968E-2</v>
      </c>
      <c r="F91" s="7">
        <v>8.4417025098727505E-2</v>
      </c>
      <c r="G91" s="7">
        <v>9.3184917306477599E-2</v>
      </c>
    </row>
    <row r="92" spans="1:7" x14ac:dyDescent="0.25">
      <c r="A92" s="36" t="str">
        <f t="shared" si="4"/>
        <v>4-2010</v>
      </c>
      <c r="B92" s="36">
        <f t="shared" si="5"/>
        <v>4</v>
      </c>
      <c r="C92" s="36">
        <f t="shared" si="6"/>
        <v>2010</v>
      </c>
      <c r="D92" s="6">
        <v>40298</v>
      </c>
      <c r="E92" s="7">
        <v>4.3976771947641602E-2</v>
      </c>
      <c r="F92" s="7">
        <v>8.0995065995540738E-2</v>
      </c>
      <c r="G92" s="7">
        <v>8.8371229243433325E-2</v>
      </c>
    </row>
    <row r="93" spans="1:7" x14ac:dyDescent="0.25">
      <c r="A93" s="36" t="str">
        <f t="shared" si="4"/>
        <v>5-2010</v>
      </c>
      <c r="B93" s="36">
        <f t="shared" si="5"/>
        <v>5</v>
      </c>
      <c r="C93" s="36">
        <f t="shared" si="6"/>
        <v>2010</v>
      </c>
      <c r="D93" s="6">
        <v>40329</v>
      </c>
      <c r="E93" s="7">
        <v>3.9900391427997173E-2</v>
      </c>
      <c r="F93" s="7">
        <v>7.8575827602962001E-2</v>
      </c>
      <c r="G93" s="7">
        <v>8.5992062754868703E-2</v>
      </c>
    </row>
    <row r="94" spans="1:7" x14ac:dyDescent="0.25">
      <c r="A94" s="36" t="str">
        <f t="shared" si="4"/>
        <v>6-2010</v>
      </c>
      <c r="B94" s="36">
        <f t="shared" si="5"/>
        <v>6</v>
      </c>
      <c r="C94" s="36">
        <f t="shared" si="6"/>
        <v>2010</v>
      </c>
      <c r="D94" s="6">
        <v>40359</v>
      </c>
      <c r="E94" s="7">
        <v>4.026598583270613E-2</v>
      </c>
      <c r="F94" s="7">
        <v>7.4840973181787396E-2</v>
      </c>
      <c r="G94" s="7">
        <v>8.4756963460841162E-2</v>
      </c>
    </row>
    <row r="95" spans="1:7" x14ac:dyDescent="0.25">
      <c r="A95" s="36" t="str">
        <f t="shared" si="4"/>
        <v>7-2010</v>
      </c>
      <c r="B95" s="36">
        <f t="shared" si="5"/>
        <v>7</v>
      </c>
      <c r="C95" s="36">
        <f t="shared" si="6"/>
        <v>2010</v>
      </c>
      <c r="D95" s="6">
        <v>40389</v>
      </c>
      <c r="E95" s="7">
        <v>3.9962399814049698E-2</v>
      </c>
      <c r="F95" s="7">
        <v>7.1253303656647837E-2</v>
      </c>
      <c r="G95" s="7">
        <v>8.0571389725284437E-2</v>
      </c>
    </row>
    <row r="96" spans="1:7" x14ac:dyDescent="0.25">
      <c r="A96" s="36" t="str">
        <f t="shared" si="4"/>
        <v>8-2010</v>
      </c>
      <c r="B96" s="36">
        <f t="shared" si="5"/>
        <v>8</v>
      </c>
      <c r="C96" s="36">
        <f t="shared" si="6"/>
        <v>2010</v>
      </c>
      <c r="D96" s="6">
        <v>40421</v>
      </c>
      <c r="E96" s="7">
        <v>3.8887323333168133E-2</v>
      </c>
      <c r="F96" s="7">
        <v>6.7719028706519691E-2</v>
      </c>
      <c r="G96" s="7">
        <v>7.7052777578482168E-2</v>
      </c>
    </row>
    <row r="97" spans="1:7" x14ac:dyDescent="0.25">
      <c r="A97" s="36" t="str">
        <f t="shared" si="4"/>
        <v>9-2010</v>
      </c>
      <c r="B97" s="36">
        <f t="shared" si="5"/>
        <v>9</v>
      </c>
      <c r="C97" s="36">
        <f t="shared" si="6"/>
        <v>2010</v>
      </c>
      <c r="D97" s="6">
        <v>40451</v>
      </c>
      <c r="E97" s="7">
        <v>3.9224919870989083E-2</v>
      </c>
      <c r="F97" s="7">
        <v>6.764608985763676E-2</v>
      </c>
      <c r="G97" s="7">
        <v>7.8897210207286461E-2</v>
      </c>
    </row>
    <row r="98" spans="1:7" x14ac:dyDescent="0.25">
      <c r="A98" s="36" t="str">
        <f t="shared" si="4"/>
        <v>10-2010</v>
      </c>
      <c r="B98" s="36">
        <f t="shared" si="5"/>
        <v>10</v>
      </c>
      <c r="C98" s="36">
        <f t="shared" si="6"/>
        <v>2010</v>
      </c>
      <c r="D98" s="6">
        <v>40480</v>
      </c>
      <c r="E98" s="7">
        <v>3.8314683727730392E-2</v>
      </c>
      <c r="F98" s="7">
        <v>6.4559422888958107E-2</v>
      </c>
      <c r="G98" s="7">
        <v>7.4983202361558199E-2</v>
      </c>
    </row>
    <row r="99" spans="1:7" x14ac:dyDescent="0.25">
      <c r="A99" s="36" t="str">
        <f t="shared" si="4"/>
        <v>11-2010</v>
      </c>
      <c r="B99" s="36">
        <f t="shared" si="5"/>
        <v>11</v>
      </c>
      <c r="C99" s="36">
        <f t="shared" si="6"/>
        <v>2010</v>
      </c>
      <c r="D99" s="6">
        <v>40512</v>
      </c>
      <c r="E99" s="7">
        <v>3.7833746702174542E-2</v>
      </c>
      <c r="F99" s="7">
        <v>6.9736353172045407E-2</v>
      </c>
      <c r="G99" s="7">
        <v>8.2107330670113887E-2</v>
      </c>
    </row>
    <row r="100" spans="1:7" x14ac:dyDescent="0.25">
      <c r="A100" s="36" t="str">
        <f t="shared" si="4"/>
        <v>12-2010</v>
      </c>
      <c r="B100" s="36">
        <f t="shared" si="5"/>
        <v>12</v>
      </c>
      <c r="C100" s="36">
        <f t="shared" si="6"/>
        <v>2010</v>
      </c>
      <c r="D100" s="6">
        <v>40542</v>
      </c>
      <c r="E100" s="7">
        <v>4.3681265914060852E-2</v>
      </c>
      <c r="F100" s="7">
        <v>7.3282358028032624E-2</v>
      </c>
      <c r="G100" s="7">
        <v>8.2356718883959124E-2</v>
      </c>
    </row>
    <row r="101" spans="1:7" x14ac:dyDescent="0.25">
      <c r="A101" s="36" t="str">
        <f t="shared" si="4"/>
        <v>1-2011</v>
      </c>
      <c r="B101" s="36">
        <f t="shared" si="5"/>
        <v>1</v>
      </c>
      <c r="C101" s="36">
        <f t="shared" si="6"/>
        <v>2011</v>
      </c>
      <c r="D101" s="6">
        <v>40574</v>
      </c>
      <c r="E101" s="7">
        <v>4.3699397645196036E-2</v>
      </c>
      <c r="F101" s="7">
        <v>7.6552930312821399E-2</v>
      </c>
      <c r="G101" s="7">
        <v>8.4841192618128503E-2</v>
      </c>
    </row>
    <row r="102" spans="1:7" x14ac:dyDescent="0.25">
      <c r="A102" s="36" t="str">
        <f t="shared" si="4"/>
        <v>2-2011</v>
      </c>
      <c r="B102" s="36">
        <f t="shared" si="5"/>
        <v>2</v>
      </c>
      <c r="C102" s="36">
        <f t="shared" si="6"/>
        <v>2011</v>
      </c>
      <c r="D102" s="6">
        <v>40602</v>
      </c>
      <c r="E102" s="7">
        <v>4.9590092589176793E-2</v>
      </c>
      <c r="F102" s="7">
        <v>8.1031474336697329E-2</v>
      </c>
      <c r="G102" s="7">
        <v>8.8590960124371954E-2</v>
      </c>
    </row>
    <row r="103" spans="1:7" x14ac:dyDescent="0.25">
      <c r="A103" s="36" t="str">
        <f t="shared" si="4"/>
        <v>3-2011</v>
      </c>
      <c r="B103" s="36">
        <f t="shared" si="5"/>
        <v>3</v>
      </c>
      <c r="C103" s="36">
        <f t="shared" si="6"/>
        <v>2011</v>
      </c>
      <c r="D103" s="6">
        <v>40633</v>
      </c>
      <c r="E103" s="7">
        <v>4.8763460799950087E-2</v>
      </c>
      <c r="F103" s="7">
        <v>8.0299624093767896E-2</v>
      </c>
      <c r="G103" s="7">
        <v>8.775247468280134E-2</v>
      </c>
    </row>
    <row r="104" spans="1:7" x14ac:dyDescent="0.25">
      <c r="A104" s="36" t="str">
        <f t="shared" si="4"/>
        <v>4-2011</v>
      </c>
      <c r="B104" s="36">
        <f t="shared" si="5"/>
        <v>4</v>
      </c>
      <c r="C104" s="36">
        <f t="shared" si="6"/>
        <v>2011</v>
      </c>
      <c r="D104" s="6">
        <v>40662</v>
      </c>
      <c r="E104" s="7">
        <v>4.9869003843561632E-2</v>
      </c>
      <c r="F104" s="7">
        <v>7.7566791629951393E-2</v>
      </c>
      <c r="G104" s="7">
        <v>8.6987911589528899E-2</v>
      </c>
    </row>
    <row r="105" spans="1:7" x14ac:dyDescent="0.25">
      <c r="A105" s="36" t="str">
        <f t="shared" si="4"/>
        <v>5-2011</v>
      </c>
      <c r="B105" s="36">
        <f t="shared" si="5"/>
        <v>5</v>
      </c>
      <c r="C105" s="36">
        <f t="shared" si="6"/>
        <v>2011</v>
      </c>
      <c r="D105" s="6">
        <v>40694</v>
      </c>
      <c r="E105" s="7">
        <v>5.1681046772745542E-2</v>
      </c>
      <c r="F105" s="7">
        <v>7.4909301921910476E-2</v>
      </c>
      <c r="G105" s="7">
        <v>8.3064016138213903E-2</v>
      </c>
    </row>
    <row r="106" spans="1:7" x14ac:dyDescent="0.25">
      <c r="A106" s="36" t="str">
        <f t="shared" si="4"/>
        <v>6-2011</v>
      </c>
      <c r="B106" s="36">
        <f t="shared" si="5"/>
        <v>6</v>
      </c>
      <c r="C106" s="36">
        <f t="shared" si="6"/>
        <v>2011</v>
      </c>
      <c r="D106" s="6">
        <v>40724</v>
      </c>
      <c r="E106" s="7">
        <v>5.1946438966577801E-2</v>
      </c>
      <c r="F106" s="7">
        <v>7.0681261830987996E-2</v>
      </c>
      <c r="G106" s="7">
        <v>7.8566608526467796E-2</v>
      </c>
    </row>
    <row r="107" spans="1:7" x14ac:dyDescent="0.25">
      <c r="A107" s="36" t="str">
        <f t="shared" si="4"/>
        <v>7-2011</v>
      </c>
      <c r="B107" s="36">
        <f t="shared" si="5"/>
        <v>7</v>
      </c>
      <c r="C107" s="36">
        <f t="shared" si="6"/>
        <v>2011</v>
      </c>
      <c r="D107" s="6">
        <v>40753</v>
      </c>
      <c r="E107" s="7">
        <v>5.2776511771309265E-2</v>
      </c>
      <c r="F107" s="7">
        <v>6.931986307179705E-2</v>
      </c>
      <c r="G107" s="7">
        <v>7.80263235282177E-2</v>
      </c>
    </row>
    <row r="108" spans="1:7" x14ac:dyDescent="0.25">
      <c r="A108" s="36" t="str">
        <f t="shared" si="4"/>
        <v>8-2011</v>
      </c>
      <c r="B108" s="36">
        <f t="shared" si="5"/>
        <v>8</v>
      </c>
      <c r="C108" s="36">
        <f t="shared" si="6"/>
        <v>2011</v>
      </c>
      <c r="D108" s="6">
        <v>40786</v>
      </c>
      <c r="E108" s="7">
        <v>5.2837306043193699E-2</v>
      </c>
      <c r="F108" s="7">
        <v>6.6236956588321405E-2</v>
      </c>
      <c r="G108" s="7">
        <v>7.4946572846745774E-2</v>
      </c>
    </row>
    <row r="109" spans="1:7" x14ac:dyDescent="0.25">
      <c r="A109" s="36" t="str">
        <f t="shared" si="4"/>
        <v>9-2011</v>
      </c>
      <c r="B109" s="36">
        <f t="shared" si="5"/>
        <v>9</v>
      </c>
      <c r="C109" s="36">
        <f t="shared" si="6"/>
        <v>2011</v>
      </c>
      <c r="D109" s="6">
        <v>40816</v>
      </c>
      <c r="E109" s="7">
        <v>5.1834088936170142E-2</v>
      </c>
      <c r="F109" s="7">
        <v>6.7614882681213295E-2</v>
      </c>
      <c r="G109" s="7">
        <v>7.6542942308476691E-2</v>
      </c>
    </row>
    <row r="110" spans="1:7" x14ac:dyDescent="0.25">
      <c r="A110" s="36" t="str">
        <f t="shared" si="4"/>
        <v>10-2011</v>
      </c>
      <c r="B110" s="36">
        <f t="shared" si="5"/>
        <v>10</v>
      </c>
      <c r="C110" s="36">
        <f t="shared" si="6"/>
        <v>2011</v>
      </c>
      <c r="D110" s="6">
        <v>40847</v>
      </c>
      <c r="E110" s="7">
        <v>5.5771173969089372E-2</v>
      </c>
      <c r="F110" s="7">
        <v>6.9247705635995471E-2</v>
      </c>
      <c r="G110" s="7">
        <v>7.661257936252408E-2</v>
      </c>
    </row>
    <row r="111" spans="1:7" x14ac:dyDescent="0.25">
      <c r="A111" s="36" t="str">
        <f t="shared" si="4"/>
        <v>11-2011</v>
      </c>
      <c r="B111" s="36">
        <f t="shared" si="5"/>
        <v>11</v>
      </c>
      <c r="C111" s="36">
        <f t="shared" si="6"/>
        <v>2011</v>
      </c>
      <c r="D111" s="6">
        <v>40877</v>
      </c>
      <c r="E111" s="7">
        <v>5.6775555209986894E-2</v>
      </c>
      <c r="F111" s="7">
        <v>7.0717884870614256E-2</v>
      </c>
      <c r="G111" s="7">
        <v>7.8041252877460776E-2</v>
      </c>
    </row>
    <row r="112" spans="1:7" x14ac:dyDescent="0.25">
      <c r="A112" s="36" t="str">
        <f t="shared" si="4"/>
        <v>12-2011</v>
      </c>
      <c r="B112" s="36">
        <f t="shared" si="5"/>
        <v>12</v>
      </c>
      <c r="C112" s="36">
        <f t="shared" si="6"/>
        <v>2011</v>
      </c>
      <c r="D112" s="6">
        <v>40906</v>
      </c>
      <c r="E112" s="7">
        <v>5.6020875278808058E-2</v>
      </c>
      <c r="F112" s="7">
        <v>7.1163264027123585E-2</v>
      </c>
      <c r="G112" s="7">
        <v>7.8414409655603201E-2</v>
      </c>
    </row>
    <row r="113" spans="1:7" x14ac:dyDescent="0.25">
      <c r="A113" s="36" t="str">
        <f t="shared" si="4"/>
        <v>1-2012</v>
      </c>
      <c r="B113" s="36">
        <f t="shared" si="5"/>
        <v>1</v>
      </c>
      <c r="C113" s="36">
        <f t="shared" si="6"/>
        <v>2012</v>
      </c>
      <c r="D113" s="6">
        <v>40939</v>
      </c>
      <c r="E113" s="7">
        <v>5.6259949633979511E-2</v>
      </c>
      <c r="F113" s="7">
        <v>6.9556005350830841E-2</v>
      </c>
      <c r="G113" s="7">
        <v>7.4905017216268188E-2</v>
      </c>
    </row>
    <row r="114" spans="1:7" x14ac:dyDescent="0.25">
      <c r="A114" s="36" t="str">
        <f t="shared" si="4"/>
        <v>2-2012</v>
      </c>
      <c r="B114" s="36">
        <f t="shared" si="5"/>
        <v>2</v>
      </c>
      <c r="C114" s="36">
        <f t="shared" si="6"/>
        <v>2012</v>
      </c>
      <c r="D114" s="6">
        <v>40968</v>
      </c>
      <c r="E114" s="7">
        <v>5.7193423580425007E-2</v>
      </c>
      <c r="F114" s="7">
        <v>6.9567962068428413E-2</v>
      </c>
      <c r="G114" s="7">
        <v>7.4358995488182922E-2</v>
      </c>
    </row>
    <row r="115" spans="1:7" x14ac:dyDescent="0.25">
      <c r="A115" s="36" t="str">
        <f t="shared" si="4"/>
        <v>3-2012</v>
      </c>
      <c r="B115" s="36">
        <f t="shared" si="5"/>
        <v>3</v>
      </c>
      <c r="C115" s="36">
        <f t="shared" si="6"/>
        <v>2012</v>
      </c>
      <c r="D115" s="6">
        <v>40998</v>
      </c>
      <c r="E115" s="7">
        <v>5.5570693070267296E-2</v>
      </c>
      <c r="F115" s="7">
        <v>6.7075021776173749E-2</v>
      </c>
      <c r="G115" s="7">
        <v>7.3723025031053879E-2</v>
      </c>
    </row>
    <row r="116" spans="1:7" x14ac:dyDescent="0.25">
      <c r="A116" s="36" t="str">
        <f t="shared" si="4"/>
        <v>4-2012</v>
      </c>
      <c r="B116" s="36">
        <f t="shared" si="5"/>
        <v>4</v>
      </c>
      <c r="C116" s="36">
        <f t="shared" si="6"/>
        <v>2012</v>
      </c>
      <c r="D116" s="6">
        <v>41029</v>
      </c>
      <c r="E116" s="7">
        <v>5.4796773170496804E-2</v>
      </c>
      <c r="F116" s="7">
        <v>6.5755477291453701E-2</v>
      </c>
      <c r="G116" s="7">
        <v>7.2131919088090246E-2</v>
      </c>
    </row>
    <row r="117" spans="1:7" x14ac:dyDescent="0.25">
      <c r="A117" s="36" t="str">
        <f t="shared" si="4"/>
        <v>5-2012</v>
      </c>
      <c r="B117" s="36">
        <f t="shared" si="5"/>
        <v>5</v>
      </c>
      <c r="C117" s="36">
        <f t="shared" si="6"/>
        <v>2012</v>
      </c>
      <c r="D117" s="6">
        <v>41060</v>
      </c>
      <c r="E117" s="7">
        <v>5.492225398736994E-2</v>
      </c>
      <c r="F117" s="7">
        <v>6.6685423959201628E-2</v>
      </c>
      <c r="G117" s="7">
        <v>7.2621624906471949E-2</v>
      </c>
    </row>
    <row r="118" spans="1:7" x14ac:dyDescent="0.25">
      <c r="A118" s="36" t="str">
        <f t="shared" si="4"/>
        <v>6-2012</v>
      </c>
      <c r="B118" s="36">
        <f t="shared" si="5"/>
        <v>6</v>
      </c>
      <c r="C118" s="36">
        <f t="shared" si="6"/>
        <v>2012</v>
      </c>
      <c r="D118" s="6">
        <v>41089</v>
      </c>
      <c r="E118" s="7">
        <v>5.4747427870196486E-2</v>
      </c>
      <c r="F118" s="7">
        <v>6.3985284987890356E-2</v>
      </c>
      <c r="G118" s="7">
        <v>7.1280995176999484E-2</v>
      </c>
    </row>
    <row r="119" spans="1:7" x14ac:dyDescent="0.25">
      <c r="A119" s="36" t="str">
        <f t="shared" si="4"/>
        <v>7-2012</v>
      </c>
      <c r="B119" s="36">
        <f t="shared" si="5"/>
        <v>7</v>
      </c>
      <c r="C119" s="36">
        <f t="shared" si="6"/>
        <v>2012</v>
      </c>
      <c r="D119" s="6">
        <v>41121</v>
      </c>
      <c r="E119" s="7">
        <v>5.2782540655782029E-2</v>
      </c>
      <c r="F119" s="7">
        <v>5.9869245622659717E-2</v>
      </c>
      <c r="G119" s="7">
        <v>6.7727146339142896E-2</v>
      </c>
    </row>
    <row r="120" spans="1:7" x14ac:dyDescent="0.25">
      <c r="A120" s="36" t="str">
        <f t="shared" si="4"/>
        <v>8-2012</v>
      </c>
      <c r="B120" s="36">
        <f t="shared" si="5"/>
        <v>8</v>
      </c>
      <c r="C120" s="36">
        <f t="shared" si="6"/>
        <v>2012</v>
      </c>
      <c r="D120" s="6">
        <v>41152</v>
      </c>
      <c r="E120" s="7">
        <v>4.8347482869393721E-2</v>
      </c>
      <c r="F120" s="7">
        <v>5.8846175671718459E-2</v>
      </c>
      <c r="G120" s="7">
        <v>6.7575840208572657E-2</v>
      </c>
    </row>
    <row r="121" spans="1:7" x14ac:dyDescent="0.25">
      <c r="A121" s="36" t="str">
        <f t="shared" si="4"/>
        <v>9-2012</v>
      </c>
      <c r="B121" s="36">
        <f t="shared" si="5"/>
        <v>9</v>
      </c>
      <c r="C121" s="36">
        <f t="shared" si="6"/>
        <v>2012</v>
      </c>
      <c r="D121" s="6">
        <v>41180</v>
      </c>
      <c r="E121" s="7">
        <v>4.7739968525716048E-2</v>
      </c>
      <c r="F121" s="7">
        <v>5.7010263654332372E-2</v>
      </c>
      <c r="G121" s="7">
        <v>6.4458858951030873E-2</v>
      </c>
    </row>
    <row r="122" spans="1:7" x14ac:dyDescent="0.25">
      <c r="A122" s="36" t="str">
        <f t="shared" si="4"/>
        <v>10-2012</v>
      </c>
      <c r="B122" s="36">
        <f t="shared" si="5"/>
        <v>10</v>
      </c>
      <c r="C122" s="36">
        <f t="shared" si="6"/>
        <v>2012</v>
      </c>
      <c r="D122" s="6">
        <v>41213</v>
      </c>
      <c r="E122" s="7">
        <v>4.8649796119338395E-2</v>
      </c>
      <c r="F122" s="7">
        <v>5.5744114264680844E-2</v>
      </c>
      <c r="G122" s="7">
        <v>6.2616167641829534E-2</v>
      </c>
    </row>
    <row r="123" spans="1:7" x14ac:dyDescent="0.25">
      <c r="A123" s="36" t="str">
        <f t="shared" si="4"/>
        <v>11-2012</v>
      </c>
      <c r="B123" s="36">
        <f t="shared" si="5"/>
        <v>11</v>
      </c>
      <c r="C123" s="36">
        <f t="shared" si="6"/>
        <v>2012</v>
      </c>
      <c r="D123" s="6">
        <v>41243</v>
      </c>
      <c r="E123" s="7">
        <v>4.9150448361407584E-2</v>
      </c>
      <c r="F123" s="7">
        <v>5.4476183428797009E-2</v>
      </c>
      <c r="G123" s="7">
        <v>5.9956217986851357E-2</v>
      </c>
    </row>
    <row r="124" spans="1:7" x14ac:dyDescent="0.25">
      <c r="A124" s="36" t="str">
        <f t="shared" si="4"/>
        <v>12-2012</v>
      </c>
      <c r="B124" s="36">
        <f t="shared" si="5"/>
        <v>12</v>
      </c>
      <c r="C124" s="36">
        <f t="shared" si="6"/>
        <v>2012</v>
      </c>
      <c r="D124" s="6">
        <v>41271</v>
      </c>
      <c r="E124" s="7">
        <v>4.3933974478814974E-2</v>
      </c>
      <c r="F124" s="7">
        <v>5.1611437900817903E-2</v>
      </c>
      <c r="G124" s="7">
        <v>5.7113337803223807E-2</v>
      </c>
    </row>
    <row r="125" spans="1:7" x14ac:dyDescent="0.25">
      <c r="A125" s="36" t="str">
        <f t="shared" si="4"/>
        <v>1-2013</v>
      </c>
      <c r="B125" s="36">
        <f t="shared" si="5"/>
        <v>1</v>
      </c>
      <c r="C125" s="36">
        <f t="shared" si="6"/>
        <v>2013</v>
      </c>
      <c r="D125" s="6">
        <v>41305</v>
      </c>
      <c r="E125" s="7">
        <v>4.2430453697914317E-2</v>
      </c>
      <c r="F125" s="7">
        <v>4.7598792776703647E-2</v>
      </c>
      <c r="G125" s="7">
        <v>5.3045205054855105E-2</v>
      </c>
    </row>
    <row r="126" spans="1:7" x14ac:dyDescent="0.25">
      <c r="A126" s="36" t="str">
        <f t="shared" si="4"/>
        <v>2-2013</v>
      </c>
      <c r="B126" s="36">
        <f t="shared" si="5"/>
        <v>2</v>
      </c>
      <c r="C126" s="36">
        <f t="shared" si="6"/>
        <v>2013</v>
      </c>
      <c r="D126" s="6">
        <v>41333</v>
      </c>
      <c r="E126" s="7">
        <v>4.0431213110395436E-2</v>
      </c>
      <c r="F126" s="7">
        <v>4.5089333932898157E-2</v>
      </c>
      <c r="G126" s="7">
        <v>5.0863766620799611E-2</v>
      </c>
    </row>
    <row r="127" spans="1:7" x14ac:dyDescent="0.25">
      <c r="A127" s="36" t="str">
        <f t="shared" si="4"/>
        <v>3-2013</v>
      </c>
      <c r="B127" s="36">
        <f t="shared" si="5"/>
        <v>3</v>
      </c>
      <c r="C127" s="36">
        <f t="shared" si="6"/>
        <v>2013</v>
      </c>
      <c r="D127" s="6">
        <v>41360</v>
      </c>
      <c r="E127" s="7">
        <v>3.5845526945956552E-2</v>
      </c>
      <c r="F127" s="7">
        <v>4.4341825144788904E-2</v>
      </c>
      <c r="G127" s="7">
        <v>5.1069411870142467E-2</v>
      </c>
    </row>
    <row r="128" spans="1:7" x14ac:dyDescent="0.25">
      <c r="A128" s="36" t="str">
        <f t="shared" si="4"/>
        <v>4-2013</v>
      </c>
      <c r="B128" s="36">
        <f t="shared" si="5"/>
        <v>4</v>
      </c>
      <c r="C128" s="36">
        <f t="shared" si="6"/>
        <v>2013</v>
      </c>
      <c r="D128" s="6">
        <v>41394</v>
      </c>
      <c r="E128" s="7">
        <v>3.6852750180641047E-2</v>
      </c>
      <c r="F128" s="7">
        <v>4.4943506570762182E-2</v>
      </c>
      <c r="G128" s="7">
        <v>5.0868145997699399E-2</v>
      </c>
    </row>
    <row r="129" spans="1:7" x14ac:dyDescent="0.25">
      <c r="A129" s="36" t="str">
        <f t="shared" si="4"/>
        <v>5-2013</v>
      </c>
      <c r="B129" s="36">
        <f t="shared" si="5"/>
        <v>5</v>
      </c>
      <c r="C129" s="36">
        <f t="shared" si="6"/>
        <v>2013</v>
      </c>
      <c r="D129" s="6">
        <v>41425</v>
      </c>
      <c r="E129" s="7">
        <v>3.9794321997465687E-2</v>
      </c>
      <c r="F129" s="7">
        <v>5.3115572919359533E-2</v>
      </c>
      <c r="G129" s="7">
        <v>6.1242632717037226E-2</v>
      </c>
    </row>
    <row r="130" spans="1:7" x14ac:dyDescent="0.25">
      <c r="A130" s="36" t="str">
        <f t="shared" si="4"/>
        <v>6-2013</v>
      </c>
      <c r="B130" s="36">
        <f t="shared" si="5"/>
        <v>6</v>
      </c>
      <c r="C130" s="36">
        <f t="shared" si="6"/>
        <v>2013</v>
      </c>
      <c r="D130" s="6">
        <v>41453</v>
      </c>
      <c r="E130" s="7">
        <v>4.3274561016219737E-2</v>
      </c>
      <c r="F130" s="7">
        <v>6.3906111591869985E-2</v>
      </c>
      <c r="G130" s="7">
        <v>7.1296266875681136E-2</v>
      </c>
    </row>
    <row r="131" spans="1:7" x14ac:dyDescent="0.25">
      <c r="A131" s="36" t="str">
        <f t="shared" si="4"/>
        <v>7-2013</v>
      </c>
      <c r="B131" s="36">
        <f t="shared" si="5"/>
        <v>7</v>
      </c>
      <c r="C131" s="36">
        <f t="shared" si="6"/>
        <v>2013</v>
      </c>
      <c r="D131" s="6">
        <v>41486</v>
      </c>
      <c r="E131" s="7">
        <v>4.1958453594436174E-2</v>
      </c>
      <c r="F131" s="7">
        <v>6.5621946567186118E-2</v>
      </c>
      <c r="G131" s="7">
        <v>7.5016443912266473E-2</v>
      </c>
    </row>
    <row r="132" spans="1:7" x14ac:dyDescent="0.25">
      <c r="A132" s="36" t="str">
        <f t="shared" si="4"/>
        <v>8-2013</v>
      </c>
      <c r="B132" s="36">
        <f t="shared" si="5"/>
        <v>8</v>
      </c>
      <c r="C132" s="36">
        <f t="shared" si="6"/>
        <v>2013</v>
      </c>
      <c r="D132" s="6">
        <v>41516</v>
      </c>
      <c r="E132" s="7">
        <v>4.5491756173607456E-2</v>
      </c>
      <c r="F132" s="7">
        <v>6.7947996903687136E-2</v>
      </c>
      <c r="G132" s="7">
        <v>7.7586405115293688E-2</v>
      </c>
    </row>
    <row r="133" spans="1:7" x14ac:dyDescent="0.25">
      <c r="A133" s="36" t="str">
        <f t="shared" si="4"/>
        <v>9-2013</v>
      </c>
      <c r="B133" s="36">
        <f t="shared" si="5"/>
        <v>9</v>
      </c>
      <c r="C133" s="36">
        <f t="shared" si="6"/>
        <v>2013</v>
      </c>
      <c r="D133" s="6">
        <v>41547</v>
      </c>
      <c r="E133" s="7">
        <v>4.2559916323964053E-2</v>
      </c>
      <c r="F133" s="7">
        <v>6.4336057384850598E-2</v>
      </c>
      <c r="G133" s="7">
        <v>7.321370567682739E-2</v>
      </c>
    </row>
    <row r="134" spans="1:7" x14ac:dyDescent="0.25">
      <c r="A134" s="36" t="str">
        <f t="shared" ref="A134:A197" si="7">CONCATENATE(B134&amp;"-"&amp;C134)</f>
        <v>10-2013</v>
      </c>
      <c r="B134" s="36">
        <f t="shared" ref="B134:B197" si="8">MONTH(D134)</f>
        <v>10</v>
      </c>
      <c r="C134" s="36">
        <f t="shared" ref="C134:C197" si="9">YEAR(D134)</f>
        <v>2013</v>
      </c>
      <c r="D134" s="6">
        <v>41578</v>
      </c>
      <c r="E134" s="7">
        <v>4.179034969578832E-2</v>
      </c>
      <c r="F134" s="7">
        <v>6.1441395102396656E-2</v>
      </c>
      <c r="G134" s="7">
        <v>6.9210574741607633E-2</v>
      </c>
    </row>
    <row r="135" spans="1:7" x14ac:dyDescent="0.25">
      <c r="A135" s="36" t="str">
        <f t="shared" si="7"/>
        <v>11-2013</v>
      </c>
      <c r="B135" s="36">
        <f t="shared" si="8"/>
        <v>11</v>
      </c>
      <c r="C135" s="36">
        <f t="shared" si="9"/>
        <v>2013</v>
      </c>
      <c r="D135" s="6">
        <v>41607</v>
      </c>
      <c r="E135" s="7">
        <v>4.1209329543683726E-2</v>
      </c>
      <c r="F135" s="7">
        <v>6.3591152507842308E-2</v>
      </c>
      <c r="G135" s="7">
        <v>7.3386261982397061E-2</v>
      </c>
    </row>
    <row r="136" spans="1:7" x14ac:dyDescent="0.25">
      <c r="A136" s="36" t="str">
        <f t="shared" si="7"/>
        <v>12-2013</v>
      </c>
      <c r="B136" s="36">
        <f t="shared" si="8"/>
        <v>12</v>
      </c>
      <c r="C136" s="36">
        <f t="shared" si="9"/>
        <v>2013</v>
      </c>
      <c r="D136" s="6">
        <v>41638</v>
      </c>
      <c r="E136" s="7">
        <v>4.1765631690606542E-2</v>
      </c>
      <c r="F136" s="7">
        <v>6.2858134982754832E-2</v>
      </c>
      <c r="G136" s="7">
        <v>7.2959258886866163E-2</v>
      </c>
    </row>
    <row r="137" spans="1:7" x14ac:dyDescent="0.25">
      <c r="A137" s="36" t="str">
        <f t="shared" si="7"/>
        <v>1-2014</v>
      </c>
      <c r="B137" s="36">
        <f t="shared" si="8"/>
        <v>1</v>
      </c>
      <c r="C137" s="36">
        <f t="shared" si="9"/>
        <v>2014</v>
      </c>
      <c r="D137" s="6">
        <v>41670</v>
      </c>
      <c r="E137" s="7">
        <v>4.3496979722186691E-2</v>
      </c>
      <c r="F137" s="7">
        <v>6.6285156936311429E-2</v>
      </c>
      <c r="G137" s="7">
        <v>7.6303994941898878E-2</v>
      </c>
    </row>
    <row r="138" spans="1:7" x14ac:dyDescent="0.25">
      <c r="A138" s="36" t="str">
        <f t="shared" si="7"/>
        <v>2-2014</v>
      </c>
      <c r="B138" s="36">
        <f t="shared" si="8"/>
        <v>2</v>
      </c>
      <c r="C138" s="36">
        <f t="shared" si="9"/>
        <v>2014</v>
      </c>
      <c r="D138" s="6">
        <v>41698</v>
      </c>
      <c r="E138" s="7">
        <v>4.2544529997540659E-2</v>
      </c>
      <c r="F138" s="7">
        <v>6.6195449662190597E-2</v>
      </c>
      <c r="G138" s="7">
        <v>7.6179910414694074E-2</v>
      </c>
    </row>
    <row r="139" spans="1:7" x14ac:dyDescent="0.25">
      <c r="A139" s="36" t="str">
        <f t="shared" si="7"/>
        <v>3-2014</v>
      </c>
      <c r="B139" s="36">
        <f t="shared" si="8"/>
        <v>3</v>
      </c>
      <c r="C139" s="36">
        <f t="shared" si="9"/>
        <v>2014</v>
      </c>
      <c r="D139" s="6">
        <v>41729</v>
      </c>
      <c r="E139" s="7">
        <v>4.143164631165952E-2</v>
      </c>
      <c r="F139" s="7">
        <v>5.9304955904361689E-2</v>
      </c>
      <c r="G139" s="7">
        <v>6.7733110084298387E-2</v>
      </c>
    </row>
    <row r="140" spans="1:7" x14ac:dyDescent="0.25">
      <c r="A140" s="36" t="str">
        <f t="shared" si="7"/>
        <v>4-2014</v>
      </c>
      <c r="B140" s="36">
        <f t="shared" si="8"/>
        <v>4</v>
      </c>
      <c r="C140" s="36">
        <f t="shared" si="9"/>
        <v>2014</v>
      </c>
      <c r="D140" s="6">
        <v>41759</v>
      </c>
      <c r="E140" s="7">
        <v>4.3542179935257774E-2</v>
      </c>
      <c r="F140" s="7">
        <v>6.0288145767391832E-2</v>
      </c>
      <c r="G140" s="7">
        <v>6.7693987959750013E-2</v>
      </c>
    </row>
    <row r="141" spans="1:7" x14ac:dyDescent="0.25">
      <c r="A141" s="36" t="str">
        <f t="shared" si="7"/>
        <v>5-2014</v>
      </c>
      <c r="B141" s="36">
        <f t="shared" si="8"/>
        <v>5</v>
      </c>
      <c r="C141" s="36">
        <f t="shared" si="9"/>
        <v>2014</v>
      </c>
      <c r="D141" s="6">
        <v>41789</v>
      </c>
      <c r="E141" s="7">
        <v>4.5276929013394085E-2</v>
      </c>
      <c r="F141" s="7">
        <v>6.0544525594061538E-2</v>
      </c>
      <c r="G141" s="7">
        <v>6.6311655414399651E-2</v>
      </c>
    </row>
    <row r="142" spans="1:7" x14ac:dyDescent="0.25">
      <c r="A142" s="36" t="str">
        <f t="shared" si="7"/>
        <v>6-2014</v>
      </c>
      <c r="B142" s="36">
        <f t="shared" si="8"/>
        <v>6</v>
      </c>
      <c r="C142" s="36">
        <f t="shared" si="9"/>
        <v>2014</v>
      </c>
      <c r="D142" s="6">
        <v>41817</v>
      </c>
      <c r="E142" s="7">
        <v>4.6981019733273843E-2</v>
      </c>
      <c r="F142" s="7">
        <v>6.2446143005570942E-2</v>
      </c>
      <c r="G142" s="7">
        <v>6.9032593424899424E-2</v>
      </c>
    </row>
    <row r="143" spans="1:7" x14ac:dyDescent="0.25">
      <c r="A143" s="36" t="str">
        <f t="shared" si="7"/>
        <v>7-2014</v>
      </c>
      <c r="B143" s="36">
        <f t="shared" si="8"/>
        <v>7</v>
      </c>
      <c r="C143" s="36">
        <f t="shared" si="9"/>
        <v>2014</v>
      </c>
      <c r="D143" s="6">
        <v>41851</v>
      </c>
      <c r="E143" s="7">
        <v>4.768622904912112E-2</v>
      </c>
      <c r="F143" s="7">
        <v>6.2582016094342663E-2</v>
      </c>
      <c r="G143" s="7">
        <v>6.9748909246041269E-2</v>
      </c>
    </row>
    <row r="144" spans="1:7" x14ac:dyDescent="0.25">
      <c r="A144" s="36" t="str">
        <f t="shared" si="7"/>
        <v>8-2014</v>
      </c>
      <c r="B144" s="36">
        <f t="shared" si="8"/>
        <v>8</v>
      </c>
      <c r="C144" s="36">
        <f t="shared" si="9"/>
        <v>2014</v>
      </c>
      <c r="D144" s="6">
        <v>41880</v>
      </c>
      <c r="E144" s="7">
        <v>4.8110672724225534E-2</v>
      </c>
      <c r="F144" s="7">
        <v>5.9916738001436265E-2</v>
      </c>
      <c r="G144" s="7">
        <v>6.7298240492097872E-2</v>
      </c>
    </row>
    <row r="145" spans="1:7" x14ac:dyDescent="0.25">
      <c r="A145" s="36" t="str">
        <f t="shared" si="7"/>
        <v>9-2014</v>
      </c>
      <c r="B145" s="36">
        <f t="shared" si="8"/>
        <v>9</v>
      </c>
      <c r="C145" s="36">
        <f t="shared" si="9"/>
        <v>2014</v>
      </c>
      <c r="D145" s="6">
        <v>41912</v>
      </c>
      <c r="E145" s="7">
        <v>4.8735040993789447E-2</v>
      </c>
      <c r="F145" s="7">
        <v>6.210570888510758E-2</v>
      </c>
      <c r="G145" s="7">
        <v>7.2084225615989261E-2</v>
      </c>
    </row>
    <row r="146" spans="1:7" x14ac:dyDescent="0.25">
      <c r="A146" s="36" t="str">
        <f t="shared" si="7"/>
        <v>10-2014</v>
      </c>
      <c r="B146" s="36">
        <f t="shared" si="8"/>
        <v>10</v>
      </c>
      <c r="C146" s="36">
        <f t="shared" si="9"/>
        <v>2014</v>
      </c>
      <c r="D146" s="6">
        <v>41943</v>
      </c>
      <c r="E146" s="7">
        <v>4.8156830305317921E-2</v>
      </c>
      <c r="F146" s="7">
        <v>5.8981922141710275E-2</v>
      </c>
      <c r="G146" s="7">
        <v>6.9450263430569148E-2</v>
      </c>
    </row>
    <row r="147" spans="1:7" x14ac:dyDescent="0.25">
      <c r="A147" s="36" t="str">
        <f t="shared" si="7"/>
        <v>11-2014</v>
      </c>
      <c r="B147" s="36">
        <f t="shared" si="8"/>
        <v>11</v>
      </c>
      <c r="C147" s="36">
        <f t="shared" si="9"/>
        <v>2014</v>
      </c>
      <c r="D147" s="6">
        <v>41971</v>
      </c>
      <c r="E147" s="7">
        <v>4.6571442952804798E-2</v>
      </c>
      <c r="F147" s="7">
        <v>5.6813662917040375E-2</v>
      </c>
      <c r="G147" s="7">
        <v>6.969954449266158E-2</v>
      </c>
    </row>
    <row r="148" spans="1:7" x14ac:dyDescent="0.25">
      <c r="A148" s="36" t="str">
        <f t="shared" si="7"/>
        <v>12-2014</v>
      </c>
      <c r="B148" s="36">
        <f t="shared" si="8"/>
        <v>12</v>
      </c>
      <c r="C148" s="36">
        <f t="shared" si="9"/>
        <v>2014</v>
      </c>
      <c r="D148" s="6">
        <v>42003</v>
      </c>
      <c r="E148" s="7">
        <v>4.9413809364069472E-2</v>
      </c>
      <c r="F148" s="7">
        <v>6.307906815594877E-2</v>
      </c>
      <c r="G148" s="7">
        <v>7.5259555299712178E-2</v>
      </c>
    </row>
    <row r="149" spans="1:7" x14ac:dyDescent="0.25">
      <c r="A149" s="36" t="str">
        <f t="shared" si="7"/>
        <v>1-2015</v>
      </c>
      <c r="B149" s="36">
        <f t="shared" si="8"/>
        <v>1</v>
      </c>
      <c r="C149" s="36">
        <f t="shared" si="9"/>
        <v>2015</v>
      </c>
      <c r="D149" s="6">
        <v>42034</v>
      </c>
      <c r="E149" s="7">
        <v>4.5288830228495058E-2</v>
      </c>
      <c r="F149" s="7">
        <v>5.6104614196252678E-2</v>
      </c>
      <c r="G149" s="7">
        <v>6.992986964412129E-2</v>
      </c>
    </row>
    <row r="150" spans="1:7" x14ac:dyDescent="0.25">
      <c r="A150" s="36" t="str">
        <f t="shared" si="7"/>
        <v>2-2015</v>
      </c>
      <c r="B150" s="36">
        <f t="shared" si="8"/>
        <v>2</v>
      </c>
      <c r="C150" s="36">
        <f t="shared" si="9"/>
        <v>2015</v>
      </c>
      <c r="D150" s="6">
        <v>42062</v>
      </c>
      <c r="E150" s="7">
        <v>4.548657833690517E-2</v>
      </c>
      <c r="F150" s="7">
        <v>5.5383399646838694E-2</v>
      </c>
      <c r="G150" s="7">
        <v>6.9791957580802366E-2</v>
      </c>
    </row>
    <row r="151" spans="1:7" x14ac:dyDescent="0.25">
      <c r="A151" s="36" t="str">
        <f t="shared" si="7"/>
        <v>3-2015</v>
      </c>
      <c r="B151" s="36">
        <f t="shared" si="8"/>
        <v>3</v>
      </c>
      <c r="C151" s="36">
        <f t="shared" si="9"/>
        <v>2015</v>
      </c>
      <c r="D151" s="6">
        <v>42094</v>
      </c>
      <c r="E151" s="7">
        <v>4.8435396824015875E-2</v>
      </c>
      <c r="F151" s="7">
        <v>6.1263344168873246E-2</v>
      </c>
      <c r="G151" s="7">
        <v>7.4176019887115086E-2</v>
      </c>
    </row>
    <row r="152" spans="1:7" x14ac:dyDescent="0.25">
      <c r="A152" s="36" t="str">
        <f t="shared" si="7"/>
        <v>4-2015</v>
      </c>
      <c r="B152" s="36">
        <f t="shared" si="8"/>
        <v>4</v>
      </c>
      <c r="C152" s="36">
        <f t="shared" si="9"/>
        <v>2015</v>
      </c>
      <c r="D152" s="6">
        <v>42124</v>
      </c>
      <c r="E152" s="7">
        <v>4.7039031814747334E-2</v>
      </c>
      <c r="F152" s="7">
        <v>5.8800474616506282E-2</v>
      </c>
      <c r="G152" s="7">
        <v>7.2192115646870336E-2</v>
      </c>
    </row>
    <row r="153" spans="1:7" x14ac:dyDescent="0.25">
      <c r="A153" s="36" t="str">
        <f t="shared" si="7"/>
        <v>5-2015</v>
      </c>
      <c r="B153" s="36">
        <f t="shared" si="8"/>
        <v>5</v>
      </c>
      <c r="C153" s="36">
        <f t="shared" si="9"/>
        <v>2015</v>
      </c>
      <c r="D153" s="6">
        <v>42153</v>
      </c>
      <c r="E153" s="7">
        <v>4.6836605884968296E-2</v>
      </c>
      <c r="F153" s="7">
        <v>5.9794348844300904E-2</v>
      </c>
      <c r="G153" s="7">
        <v>7.3741246768119106E-2</v>
      </c>
    </row>
    <row r="154" spans="1:7" x14ac:dyDescent="0.25">
      <c r="A154" s="36" t="str">
        <f t="shared" si="7"/>
        <v>6-2015</v>
      </c>
      <c r="B154" s="36">
        <f t="shared" si="8"/>
        <v>6</v>
      </c>
      <c r="C154" s="36">
        <f t="shared" si="9"/>
        <v>2015</v>
      </c>
      <c r="D154" s="6">
        <v>42185</v>
      </c>
      <c r="E154" s="7">
        <v>4.6072733381291142E-2</v>
      </c>
      <c r="F154" s="7">
        <v>6.3246455947177038E-2</v>
      </c>
      <c r="G154" s="7">
        <v>7.8885991081556028E-2</v>
      </c>
    </row>
    <row r="155" spans="1:7" x14ac:dyDescent="0.25">
      <c r="A155" s="36" t="str">
        <f t="shared" si="7"/>
        <v>7-2015</v>
      </c>
      <c r="B155" s="36">
        <f t="shared" si="8"/>
        <v>7</v>
      </c>
      <c r="C155" s="36">
        <f t="shared" si="9"/>
        <v>2015</v>
      </c>
      <c r="D155" s="6">
        <v>42216</v>
      </c>
      <c r="E155" s="7">
        <v>4.6416747289391269E-2</v>
      </c>
      <c r="F155" s="7">
        <v>6.2907013945291412E-2</v>
      </c>
      <c r="G155" s="7">
        <v>7.7779784974298494E-2</v>
      </c>
    </row>
    <row r="156" spans="1:7" x14ac:dyDescent="0.25">
      <c r="A156" s="36" t="str">
        <f t="shared" si="7"/>
        <v>8-2015</v>
      </c>
      <c r="B156" s="36">
        <f t="shared" si="8"/>
        <v>8</v>
      </c>
      <c r="C156" s="36">
        <f t="shared" si="9"/>
        <v>2015</v>
      </c>
      <c r="D156" s="6">
        <v>42247</v>
      </c>
      <c r="E156" s="7">
        <v>5.0550316777587145E-2</v>
      </c>
      <c r="F156" s="7">
        <v>6.8886890329305173E-2</v>
      </c>
      <c r="G156" s="7">
        <v>8.3398063216237439E-2</v>
      </c>
    </row>
    <row r="157" spans="1:7" x14ac:dyDescent="0.25">
      <c r="A157" s="36" t="str">
        <f t="shared" si="7"/>
        <v>9-2015</v>
      </c>
      <c r="B157" s="36">
        <f t="shared" si="8"/>
        <v>9</v>
      </c>
      <c r="C157" s="36">
        <f t="shared" si="9"/>
        <v>2015</v>
      </c>
      <c r="D157" s="6">
        <v>42277</v>
      </c>
      <c r="E157" s="7">
        <v>5.6370013516263251E-2</v>
      </c>
      <c r="F157" s="7">
        <v>7.4980584672648121E-2</v>
      </c>
      <c r="G157" s="7">
        <v>8.6303056744759354E-2</v>
      </c>
    </row>
    <row r="158" spans="1:7" x14ac:dyDescent="0.25">
      <c r="A158" s="36" t="str">
        <f t="shared" si="7"/>
        <v>10-2015</v>
      </c>
      <c r="B158" s="36">
        <f t="shared" si="8"/>
        <v>10</v>
      </c>
      <c r="C158" s="36">
        <f t="shared" si="9"/>
        <v>2015</v>
      </c>
      <c r="D158" s="6">
        <v>42307</v>
      </c>
      <c r="E158" s="7">
        <v>5.4711638292805898E-2</v>
      </c>
      <c r="F158" s="7">
        <v>7.3667298458839792E-2</v>
      </c>
      <c r="G158" s="7">
        <v>8.2478968462406543E-2</v>
      </c>
    </row>
    <row r="159" spans="1:7" x14ac:dyDescent="0.25">
      <c r="A159" s="36" t="str">
        <f t="shared" si="7"/>
        <v>11-2015</v>
      </c>
      <c r="B159" s="36">
        <f t="shared" si="8"/>
        <v>11</v>
      </c>
      <c r="C159" s="36">
        <f t="shared" si="9"/>
        <v>2015</v>
      </c>
      <c r="D159" s="6">
        <v>42338</v>
      </c>
      <c r="E159" s="7">
        <v>6.1960405736849244E-2</v>
      </c>
      <c r="F159" s="7">
        <v>7.6811899144868967E-2</v>
      </c>
      <c r="G159" s="7">
        <v>8.7147728058025287E-2</v>
      </c>
    </row>
    <row r="160" spans="1:7" x14ac:dyDescent="0.25">
      <c r="A160" s="36" t="str">
        <f t="shared" si="7"/>
        <v>12-2015</v>
      </c>
      <c r="B160" s="36">
        <f t="shared" si="8"/>
        <v>12</v>
      </c>
      <c r="C160" s="36">
        <f t="shared" si="9"/>
        <v>2015</v>
      </c>
      <c r="D160" s="6">
        <v>42368</v>
      </c>
      <c r="E160" s="7">
        <v>6.5030890025015164E-2</v>
      </c>
      <c r="F160" s="7">
        <v>7.9433505131759397E-2</v>
      </c>
      <c r="G160" s="7">
        <v>8.8775355234188558E-2</v>
      </c>
    </row>
    <row r="161" spans="1:7" x14ac:dyDescent="0.25">
      <c r="A161" s="36" t="str">
        <f t="shared" si="7"/>
        <v>1-2016</v>
      </c>
      <c r="B161" s="36">
        <f t="shared" si="8"/>
        <v>1</v>
      </c>
      <c r="C161" s="36">
        <f t="shared" si="9"/>
        <v>2016</v>
      </c>
      <c r="D161" s="6">
        <v>42398</v>
      </c>
      <c r="E161" s="7">
        <v>6.6116748066629594E-2</v>
      </c>
      <c r="F161" s="7">
        <v>8.2598519820973548E-2</v>
      </c>
      <c r="G161" s="7">
        <v>9.2073186814765284E-2</v>
      </c>
    </row>
    <row r="162" spans="1:7" x14ac:dyDescent="0.25">
      <c r="A162" s="36" t="str">
        <f t="shared" si="7"/>
        <v>2-2016</v>
      </c>
      <c r="B162" s="36">
        <f t="shared" si="8"/>
        <v>2</v>
      </c>
      <c r="C162" s="36">
        <f t="shared" si="9"/>
        <v>2016</v>
      </c>
      <c r="D162" s="6">
        <v>42429</v>
      </c>
      <c r="E162" s="7">
        <v>6.8037844911726486E-2</v>
      </c>
      <c r="F162" s="7">
        <v>8.4312329312511869E-2</v>
      </c>
      <c r="G162" s="7">
        <v>9.1857030920956984E-2</v>
      </c>
    </row>
    <row r="163" spans="1:7" x14ac:dyDescent="0.25">
      <c r="A163" s="36" t="str">
        <f t="shared" si="7"/>
        <v>3-2016</v>
      </c>
      <c r="B163" s="36">
        <f t="shared" si="8"/>
        <v>3</v>
      </c>
      <c r="C163" s="36">
        <f t="shared" si="9"/>
        <v>2016</v>
      </c>
      <c r="D163" s="6">
        <v>42460</v>
      </c>
      <c r="E163" s="7">
        <v>6.8809544836639258E-2</v>
      </c>
      <c r="F163" s="7">
        <v>7.6681808247344607E-2</v>
      </c>
      <c r="G163" s="7">
        <v>8.3446818294820257E-2</v>
      </c>
    </row>
    <row r="164" spans="1:7" x14ac:dyDescent="0.25">
      <c r="A164" s="36" t="str">
        <f t="shared" si="7"/>
        <v>4-2016</v>
      </c>
      <c r="B164" s="36">
        <f t="shared" si="8"/>
        <v>4</v>
      </c>
      <c r="C164" s="36">
        <f t="shared" si="9"/>
        <v>2016</v>
      </c>
      <c r="D164" s="6">
        <v>42489</v>
      </c>
      <c r="E164" s="7">
        <v>7.1219727856204118E-2</v>
      </c>
      <c r="F164" s="7">
        <v>7.6623912437011832E-2</v>
      </c>
      <c r="G164" s="7">
        <v>8.2046359965958437E-2</v>
      </c>
    </row>
    <row r="165" spans="1:7" x14ac:dyDescent="0.25">
      <c r="A165" s="36" t="str">
        <f t="shared" si="7"/>
        <v>5-2016</v>
      </c>
      <c r="B165" s="36">
        <f t="shared" si="8"/>
        <v>5</v>
      </c>
      <c r="C165" s="36">
        <f t="shared" si="9"/>
        <v>2016</v>
      </c>
      <c r="D165" s="6">
        <v>42521</v>
      </c>
      <c r="E165" s="7">
        <v>7.282409569689241E-2</v>
      </c>
      <c r="F165" s="7">
        <v>7.6168100754816725E-2</v>
      </c>
      <c r="G165" s="7">
        <v>8.1673240297289285E-2</v>
      </c>
    </row>
    <row r="166" spans="1:7" x14ac:dyDescent="0.25">
      <c r="A166" s="36" t="str">
        <f t="shared" si="7"/>
        <v>6-2016</v>
      </c>
      <c r="B166" s="36">
        <f t="shared" si="8"/>
        <v>6</v>
      </c>
      <c r="C166" s="36">
        <f t="shared" si="9"/>
        <v>2016</v>
      </c>
      <c r="D166" s="6">
        <v>42551</v>
      </c>
      <c r="E166" s="7">
        <v>6.850682178079559E-2</v>
      </c>
      <c r="F166" s="7">
        <v>6.9775667650713746E-2</v>
      </c>
      <c r="G166" s="7">
        <v>7.5981271839687281E-2</v>
      </c>
    </row>
    <row r="167" spans="1:7" x14ac:dyDescent="0.25">
      <c r="A167" s="36" t="str">
        <f t="shared" si="7"/>
        <v>7-2016</v>
      </c>
      <c r="B167" s="36">
        <f t="shared" si="8"/>
        <v>7</v>
      </c>
      <c r="C167" s="36">
        <f t="shared" si="9"/>
        <v>2016</v>
      </c>
      <c r="D167" s="6">
        <v>42580</v>
      </c>
      <c r="E167" s="7">
        <v>7.1041651495702407E-2</v>
      </c>
      <c r="F167" s="7">
        <v>7.2492886933911871E-2</v>
      </c>
      <c r="G167" s="7">
        <v>7.6152074763352839E-2</v>
      </c>
    </row>
    <row r="168" spans="1:7" x14ac:dyDescent="0.25">
      <c r="A168" s="36" t="str">
        <f t="shared" si="7"/>
        <v>8-2016</v>
      </c>
      <c r="B168" s="36">
        <f t="shared" si="8"/>
        <v>8</v>
      </c>
      <c r="C168" s="36">
        <f t="shared" si="9"/>
        <v>2016</v>
      </c>
      <c r="D168" s="6">
        <v>42613</v>
      </c>
      <c r="E168" s="7">
        <v>7.3083915003980593E-2</v>
      </c>
      <c r="F168" s="7">
        <v>7.0908823350036787E-2</v>
      </c>
      <c r="G168" s="7">
        <v>7.5228920148971534E-2</v>
      </c>
    </row>
    <row r="169" spans="1:7" x14ac:dyDescent="0.25">
      <c r="A169" s="36" t="str">
        <f t="shared" si="7"/>
        <v>9-2016</v>
      </c>
      <c r="B169" s="36">
        <f t="shared" si="8"/>
        <v>9</v>
      </c>
      <c r="C169" s="36">
        <f t="shared" si="9"/>
        <v>2016</v>
      </c>
      <c r="D169" s="6">
        <v>42643</v>
      </c>
      <c r="E169" s="7">
        <v>6.8481475051116458E-2</v>
      </c>
      <c r="F169" s="7">
        <v>6.5505140871183976E-2</v>
      </c>
      <c r="G169" s="7">
        <v>7.0629452598812259E-2</v>
      </c>
    </row>
    <row r="170" spans="1:7" x14ac:dyDescent="0.25">
      <c r="A170" s="36" t="str">
        <f t="shared" si="7"/>
        <v>10-2016</v>
      </c>
      <c r="B170" s="36">
        <f t="shared" si="8"/>
        <v>10</v>
      </c>
      <c r="C170" s="36">
        <f t="shared" si="9"/>
        <v>2016</v>
      </c>
      <c r="D170" s="6">
        <v>42674</v>
      </c>
      <c r="E170" s="7">
        <v>6.931812305891305E-2</v>
      </c>
      <c r="F170" s="7">
        <v>6.7423697561690199E-2</v>
      </c>
      <c r="G170" s="7">
        <v>7.4697859827112634E-2</v>
      </c>
    </row>
    <row r="171" spans="1:7" x14ac:dyDescent="0.25">
      <c r="A171" s="36" t="str">
        <f t="shared" si="7"/>
        <v>11-2016</v>
      </c>
      <c r="B171" s="36">
        <f t="shared" si="8"/>
        <v>11</v>
      </c>
      <c r="C171" s="36">
        <f t="shared" si="9"/>
        <v>2016</v>
      </c>
      <c r="D171" s="6">
        <v>42704</v>
      </c>
      <c r="E171" s="7">
        <v>6.8510151245905648E-2</v>
      </c>
      <c r="F171" s="7">
        <v>6.7625621324700402E-2</v>
      </c>
      <c r="G171" s="7">
        <v>7.4560275750102267E-2</v>
      </c>
    </row>
    <row r="172" spans="1:7" x14ac:dyDescent="0.25">
      <c r="A172" s="36" t="str">
        <f t="shared" si="7"/>
        <v>12-2016</v>
      </c>
      <c r="B172" s="36">
        <f t="shared" si="8"/>
        <v>12</v>
      </c>
      <c r="C172" s="36">
        <f t="shared" si="9"/>
        <v>2016</v>
      </c>
      <c r="D172" s="6">
        <v>42733</v>
      </c>
      <c r="E172" s="7">
        <v>6.6232082350712984E-2</v>
      </c>
      <c r="F172" s="7">
        <v>6.619777862336429E-2</v>
      </c>
      <c r="G172" s="7">
        <v>7.2431556142090514E-2</v>
      </c>
    </row>
    <row r="173" spans="1:7" x14ac:dyDescent="0.25">
      <c r="A173" s="36" t="str">
        <f t="shared" si="7"/>
        <v>1-2017</v>
      </c>
      <c r="B173" s="36">
        <f t="shared" si="8"/>
        <v>1</v>
      </c>
      <c r="C173" s="36">
        <f t="shared" si="9"/>
        <v>2017</v>
      </c>
      <c r="D173" s="6">
        <v>42766</v>
      </c>
      <c r="E173" s="7">
        <v>6.5348351599545662E-2</v>
      </c>
      <c r="F173" s="7">
        <v>6.5452981638786989E-2</v>
      </c>
      <c r="G173" s="7">
        <v>6.9928365555207428E-2</v>
      </c>
    </row>
    <row r="174" spans="1:7" x14ac:dyDescent="0.25">
      <c r="A174" s="36" t="str">
        <f t="shared" si="7"/>
        <v>2-2017</v>
      </c>
      <c r="B174" s="36">
        <f t="shared" si="8"/>
        <v>2</v>
      </c>
      <c r="C174" s="36">
        <f t="shared" si="9"/>
        <v>2017</v>
      </c>
      <c r="D174" s="6">
        <v>42794</v>
      </c>
      <c r="E174" s="7">
        <v>6.518753044098502E-2</v>
      </c>
      <c r="F174" s="7">
        <v>6.5221898866843819E-2</v>
      </c>
      <c r="G174" s="7">
        <v>7.1170249178107436E-2</v>
      </c>
    </row>
    <row r="175" spans="1:7" x14ac:dyDescent="0.25">
      <c r="A175" s="36" t="str">
        <f t="shared" si="7"/>
        <v>3-2017</v>
      </c>
      <c r="B175" s="36">
        <f t="shared" si="8"/>
        <v>3</v>
      </c>
      <c r="C175" s="36">
        <f t="shared" si="9"/>
        <v>2017</v>
      </c>
      <c r="D175" s="6">
        <v>42825</v>
      </c>
      <c r="E175" s="7">
        <v>6.0890751329314874E-2</v>
      </c>
      <c r="F175" s="7">
        <v>6.2473381349993362E-2</v>
      </c>
      <c r="G175" s="7">
        <v>6.8386303473720877E-2</v>
      </c>
    </row>
    <row r="176" spans="1:7" x14ac:dyDescent="0.25">
      <c r="A176" s="36" t="str">
        <f t="shared" si="7"/>
        <v>4-2017</v>
      </c>
      <c r="B176" s="36">
        <f t="shared" si="8"/>
        <v>4</v>
      </c>
      <c r="C176" s="36">
        <f t="shared" si="9"/>
        <v>2017</v>
      </c>
      <c r="D176" s="6">
        <v>42853</v>
      </c>
      <c r="E176" s="7">
        <v>5.7752566561779517E-2</v>
      </c>
      <c r="F176" s="7">
        <v>5.8329155896411633E-2</v>
      </c>
      <c r="G176" s="7">
        <v>6.4671812161524622E-2</v>
      </c>
    </row>
    <row r="177" spans="1:7" x14ac:dyDescent="0.25">
      <c r="A177" s="36" t="str">
        <f t="shared" si="7"/>
        <v>5-2017</v>
      </c>
      <c r="B177" s="36">
        <f t="shared" si="8"/>
        <v>5</v>
      </c>
      <c r="C177" s="36">
        <f t="shared" si="9"/>
        <v>2017</v>
      </c>
      <c r="D177" s="6">
        <v>42886</v>
      </c>
      <c r="E177" s="7">
        <v>5.4595875516607162E-2</v>
      </c>
      <c r="F177" s="7">
        <v>5.7846362532596673E-2</v>
      </c>
      <c r="G177" s="7">
        <v>6.4730392558776995E-2</v>
      </c>
    </row>
    <row r="178" spans="1:7" x14ac:dyDescent="0.25">
      <c r="A178" s="36" t="str">
        <f t="shared" si="7"/>
        <v>6-2017</v>
      </c>
      <c r="B178" s="36">
        <f t="shared" si="8"/>
        <v>6</v>
      </c>
      <c r="C178" s="36">
        <f t="shared" si="9"/>
        <v>2017</v>
      </c>
      <c r="D178" s="6">
        <v>42916</v>
      </c>
      <c r="E178" s="7">
        <v>4.9480496958541176E-2</v>
      </c>
      <c r="F178" s="7">
        <v>5.9850208220006307E-2</v>
      </c>
      <c r="G178" s="7">
        <v>6.7498206098733027E-2</v>
      </c>
    </row>
    <row r="179" spans="1:7" x14ac:dyDescent="0.25">
      <c r="A179" s="36" t="str">
        <f t="shared" si="7"/>
        <v>7-2017</v>
      </c>
      <c r="B179" s="36">
        <f t="shared" si="8"/>
        <v>7</v>
      </c>
      <c r="C179" s="36">
        <f t="shared" si="9"/>
        <v>2017</v>
      </c>
      <c r="D179" s="6">
        <v>42947</v>
      </c>
      <c r="E179" s="7">
        <v>5.4426485299627458E-2</v>
      </c>
      <c r="F179" s="7">
        <v>6.2244410745918577E-2</v>
      </c>
      <c r="G179" s="7">
        <v>6.9967205052952508E-2</v>
      </c>
    </row>
    <row r="180" spans="1:7" x14ac:dyDescent="0.25">
      <c r="A180" s="36" t="str">
        <f t="shared" si="7"/>
        <v>8-2017</v>
      </c>
      <c r="B180" s="36">
        <f t="shared" si="8"/>
        <v>8</v>
      </c>
      <c r="C180" s="36">
        <f t="shared" si="9"/>
        <v>2017</v>
      </c>
      <c r="D180" s="6">
        <v>42978</v>
      </c>
      <c r="E180" s="7">
        <v>5.3897058402258669E-2</v>
      </c>
      <c r="F180" s="7">
        <v>6.1747826913562953E-2</v>
      </c>
      <c r="G180" s="7">
        <v>6.9538277084308486E-2</v>
      </c>
    </row>
    <row r="181" spans="1:7" x14ac:dyDescent="0.25">
      <c r="A181" s="36" t="str">
        <f t="shared" si="7"/>
        <v>9-2017</v>
      </c>
      <c r="B181" s="36">
        <f t="shared" si="8"/>
        <v>9</v>
      </c>
      <c r="C181" s="36">
        <f t="shared" si="9"/>
        <v>2017</v>
      </c>
      <c r="D181" s="6">
        <v>43007</v>
      </c>
      <c r="E181" s="7">
        <v>5.1196484693124322E-2</v>
      </c>
      <c r="F181" s="7">
        <v>6.0410276317381717E-2</v>
      </c>
      <c r="G181" s="7">
        <v>6.7698760460755958E-2</v>
      </c>
    </row>
    <row r="182" spans="1:7" x14ac:dyDescent="0.25">
      <c r="A182" s="36" t="str">
        <f t="shared" si="7"/>
        <v>10-2017</v>
      </c>
      <c r="B182" s="36">
        <f t="shared" si="8"/>
        <v>10</v>
      </c>
      <c r="C182" s="36">
        <f t="shared" si="9"/>
        <v>2017</v>
      </c>
      <c r="D182" s="6">
        <v>43039</v>
      </c>
      <c r="E182" s="7">
        <v>4.9160007794470051E-2</v>
      </c>
      <c r="F182" s="7">
        <v>6.1580363374229119E-2</v>
      </c>
      <c r="G182" s="7">
        <v>6.855771573932401E-2</v>
      </c>
    </row>
    <row r="183" spans="1:7" x14ac:dyDescent="0.25">
      <c r="A183" s="36" t="str">
        <f t="shared" si="7"/>
        <v>11-2017</v>
      </c>
      <c r="B183" s="36">
        <f t="shared" si="8"/>
        <v>11</v>
      </c>
      <c r="C183" s="36">
        <f t="shared" si="9"/>
        <v>2017</v>
      </c>
      <c r="D183" s="6">
        <v>43069</v>
      </c>
      <c r="E183" s="7">
        <v>4.6762452051781533E-2</v>
      </c>
      <c r="F183" s="7">
        <v>5.8649679501287855E-2</v>
      </c>
      <c r="G183" s="7">
        <v>6.7361153631733561E-2</v>
      </c>
    </row>
    <row r="184" spans="1:7" x14ac:dyDescent="0.25">
      <c r="A184" s="36" t="str">
        <f t="shared" si="7"/>
        <v>12-2017</v>
      </c>
      <c r="B184" s="36">
        <f t="shared" si="8"/>
        <v>12</v>
      </c>
      <c r="C184" s="36">
        <f t="shared" si="9"/>
        <v>2017</v>
      </c>
      <c r="D184" s="6">
        <v>43097</v>
      </c>
      <c r="E184" s="7">
        <v>4.6353605330640368E-2</v>
      </c>
      <c r="F184" s="7">
        <v>5.9584847648558315E-2</v>
      </c>
      <c r="G184" s="7">
        <v>6.7659870185733162E-2</v>
      </c>
    </row>
    <row r="185" spans="1:7" x14ac:dyDescent="0.25">
      <c r="A185" s="36" t="str">
        <f t="shared" si="7"/>
        <v>1-2018</v>
      </c>
      <c r="B185" s="36">
        <f t="shared" si="8"/>
        <v>1</v>
      </c>
      <c r="C185" s="36">
        <f t="shared" si="9"/>
        <v>2018</v>
      </c>
      <c r="D185" s="6">
        <v>43131</v>
      </c>
      <c r="E185" s="7">
        <v>4.7829132529215501E-2</v>
      </c>
      <c r="F185" s="7">
        <v>5.8892602343186384E-2</v>
      </c>
      <c r="G185" s="7">
        <v>6.7035488910900609E-2</v>
      </c>
    </row>
    <row r="186" spans="1:7" x14ac:dyDescent="0.25">
      <c r="A186" s="36" t="str">
        <f t="shared" si="7"/>
        <v>2-2018</v>
      </c>
      <c r="B186" s="36">
        <f t="shared" si="8"/>
        <v>2</v>
      </c>
      <c r="C186" s="36">
        <f t="shared" si="9"/>
        <v>2018</v>
      </c>
      <c r="D186" s="6">
        <v>43159</v>
      </c>
      <c r="E186" s="7">
        <v>4.7457428217582143E-2</v>
      </c>
      <c r="F186" s="7">
        <v>6.0000202840885475E-2</v>
      </c>
      <c r="G186" s="7">
        <v>6.9022550870645905E-2</v>
      </c>
    </row>
    <row r="187" spans="1:7" x14ac:dyDescent="0.25">
      <c r="A187" s="36" t="str">
        <f t="shared" si="7"/>
        <v>3-2018</v>
      </c>
      <c r="B187" s="36">
        <f t="shared" si="8"/>
        <v>3</v>
      </c>
      <c r="C187" s="36">
        <f t="shared" si="9"/>
        <v>2018</v>
      </c>
      <c r="D187" s="6">
        <v>43187</v>
      </c>
      <c r="E187" s="7">
        <v>4.5721779491917136E-2</v>
      </c>
      <c r="F187" s="7">
        <v>5.8946835438322909E-2</v>
      </c>
      <c r="G187" s="7">
        <v>6.8289237986613793E-2</v>
      </c>
    </row>
    <row r="188" spans="1:7" x14ac:dyDescent="0.25">
      <c r="A188" s="36" t="str">
        <f t="shared" si="7"/>
        <v>4-2018</v>
      </c>
      <c r="B188" s="36">
        <f t="shared" si="8"/>
        <v>4</v>
      </c>
      <c r="C188" s="36">
        <f t="shared" si="9"/>
        <v>2018</v>
      </c>
      <c r="D188" s="6">
        <v>43220</v>
      </c>
      <c r="E188" s="7">
        <v>4.4489651828781618E-2</v>
      </c>
      <c r="F188" s="7">
        <v>5.7108703015769979E-2</v>
      </c>
      <c r="G188" s="7">
        <v>6.6726228710132673E-2</v>
      </c>
    </row>
    <row r="189" spans="1:7" x14ac:dyDescent="0.25">
      <c r="A189" s="36" t="str">
        <f t="shared" si="7"/>
        <v>5-2018</v>
      </c>
      <c r="B189" s="36">
        <f t="shared" si="8"/>
        <v>5</v>
      </c>
      <c r="C189" s="36">
        <f t="shared" si="9"/>
        <v>2018</v>
      </c>
      <c r="D189" s="6">
        <v>43251</v>
      </c>
      <c r="E189" s="7">
        <v>4.5659908634402058E-2</v>
      </c>
      <c r="F189" s="7">
        <v>6.0017805435963245E-2</v>
      </c>
      <c r="G189" s="7">
        <v>6.8779742243592068E-2</v>
      </c>
    </row>
    <row r="190" spans="1:7" x14ac:dyDescent="0.25">
      <c r="A190" s="36" t="str">
        <f t="shared" si="7"/>
        <v>6-2018</v>
      </c>
      <c r="B190" s="36">
        <f t="shared" si="8"/>
        <v>6</v>
      </c>
      <c r="C190" s="36">
        <f t="shared" si="9"/>
        <v>2018</v>
      </c>
      <c r="D190" s="6">
        <v>43280</v>
      </c>
      <c r="E190" s="7">
        <v>4.7009746804046681E-2</v>
      </c>
      <c r="F190" s="7">
        <v>6.1463324365931937E-2</v>
      </c>
      <c r="G190" s="7">
        <v>6.9285827041645653E-2</v>
      </c>
    </row>
    <row r="191" spans="1:7" x14ac:dyDescent="0.25">
      <c r="A191" s="36" t="str">
        <f t="shared" si="7"/>
        <v>7-2018</v>
      </c>
      <c r="B191" s="36">
        <f t="shared" si="8"/>
        <v>7</v>
      </c>
      <c r="C191" s="36">
        <f t="shared" si="9"/>
        <v>2018</v>
      </c>
      <c r="D191" s="6">
        <v>43312</v>
      </c>
      <c r="E191" s="7">
        <v>4.6984771796114488E-2</v>
      </c>
      <c r="F191" s="7">
        <v>6.157500931675175E-2</v>
      </c>
      <c r="G191" s="7">
        <v>7.0847337500759888E-2</v>
      </c>
    </row>
    <row r="192" spans="1:7" x14ac:dyDescent="0.25">
      <c r="A192" s="36" t="str">
        <f t="shared" si="7"/>
        <v>8-2018</v>
      </c>
      <c r="B192" s="36">
        <f t="shared" si="8"/>
        <v>8</v>
      </c>
      <c r="C192" s="36">
        <f t="shared" si="9"/>
        <v>2018</v>
      </c>
      <c r="D192" s="6">
        <v>43343</v>
      </c>
      <c r="E192" s="7">
        <v>4.7130811551106655E-2</v>
      </c>
      <c r="F192" s="7">
        <v>6.1719110770489749E-2</v>
      </c>
      <c r="G192" s="7">
        <v>7.1205968623143878E-2</v>
      </c>
    </row>
    <row r="193" spans="1:7" x14ac:dyDescent="0.25">
      <c r="A193" s="36" t="str">
        <f t="shared" si="7"/>
        <v>9-2018</v>
      </c>
      <c r="B193" s="36">
        <f t="shared" si="8"/>
        <v>9</v>
      </c>
      <c r="C193" s="36">
        <f t="shared" si="9"/>
        <v>2018</v>
      </c>
      <c r="D193" s="6">
        <v>43371</v>
      </c>
      <c r="E193" s="7">
        <v>4.6196931083926085E-2</v>
      </c>
      <c r="F193" s="7">
        <v>6.2269423809404145E-2</v>
      </c>
      <c r="G193" s="7">
        <v>7.1622046959363139E-2</v>
      </c>
    </row>
    <row r="194" spans="1:7" x14ac:dyDescent="0.25">
      <c r="A194" s="36" t="str">
        <f t="shared" si="7"/>
        <v>10-2018</v>
      </c>
      <c r="B194" s="36">
        <f t="shared" si="8"/>
        <v>10</v>
      </c>
      <c r="C194" s="36">
        <f t="shared" si="9"/>
        <v>2018</v>
      </c>
      <c r="D194" s="6">
        <v>43404</v>
      </c>
      <c r="E194" s="7">
        <v>4.8577149518654661E-2</v>
      </c>
      <c r="F194" s="7">
        <v>6.4933853258004159E-2</v>
      </c>
      <c r="G194" s="7">
        <v>7.4989575643847894E-2</v>
      </c>
    </row>
    <row r="195" spans="1:7" x14ac:dyDescent="0.25">
      <c r="A195" s="36" t="str">
        <f t="shared" si="7"/>
        <v>11-2018</v>
      </c>
      <c r="B195" s="36">
        <f t="shared" si="8"/>
        <v>11</v>
      </c>
      <c r="C195" s="36">
        <f t="shared" si="9"/>
        <v>2018</v>
      </c>
      <c r="D195" s="6">
        <v>43434</v>
      </c>
      <c r="E195" s="7">
        <v>4.8598371508330462E-2</v>
      </c>
      <c r="F195" s="7">
        <v>6.3493296384933284E-2</v>
      </c>
      <c r="G195" s="7">
        <v>7.3108687545260898E-2</v>
      </c>
    </row>
    <row r="196" spans="1:7" x14ac:dyDescent="0.25">
      <c r="A196" s="36" t="str">
        <f t="shared" si="7"/>
        <v>12-2018</v>
      </c>
      <c r="B196" s="36">
        <f t="shared" si="8"/>
        <v>12</v>
      </c>
      <c r="C196" s="36">
        <f t="shared" si="9"/>
        <v>2018</v>
      </c>
      <c r="D196" s="6">
        <v>43462</v>
      </c>
      <c r="E196" s="7">
        <v>4.8620782706985097E-2</v>
      </c>
      <c r="F196" s="7">
        <v>6.16093507117597E-2</v>
      </c>
      <c r="G196" s="7">
        <v>7.0564101533009196E-2</v>
      </c>
    </row>
    <row r="197" spans="1:7" x14ac:dyDescent="0.25">
      <c r="A197" s="36" t="str">
        <f t="shared" si="7"/>
        <v>1-2019</v>
      </c>
      <c r="B197" s="36">
        <f t="shared" si="8"/>
        <v>1</v>
      </c>
      <c r="C197" s="36">
        <f t="shared" si="9"/>
        <v>2019</v>
      </c>
      <c r="D197" s="6">
        <v>43496</v>
      </c>
      <c r="E197" s="7">
        <v>4.7846688139184239E-2</v>
      </c>
      <c r="F197" s="7">
        <v>6.0481250481337824E-2</v>
      </c>
      <c r="G197" s="7">
        <v>6.9898727179543832E-2</v>
      </c>
    </row>
    <row r="198" spans="1:7" x14ac:dyDescent="0.25">
      <c r="A198" s="36" t="str">
        <f t="shared" ref="A198:A255" si="10">CONCATENATE(B198&amp;"-"&amp;C198)</f>
        <v>2-2019</v>
      </c>
      <c r="B198" s="36">
        <f t="shared" ref="B198:B254" si="11">MONTH(D198)</f>
        <v>2</v>
      </c>
      <c r="C198" s="36">
        <f t="shared" ref="C198:C254" si="12">YEAR(D198)</f>
        <v>2019</v>
      </c>
      <c r="D198" s="6">
        <v>43524</v>
      </c>
      <c r="E198" s="7">
        <v>4.7438471107751227E-2</v>
      </c>
      <c r="F198" s="7">
        <v>5.9882530124095418E-2</v>
      </c>
      <c r="G198" s="7">
        <v>6.9798807614265171E-2</v>
      </c>
    </row>
    <row r="199" spans="1:7" x14ac:dyDescent="0.25">
      <c r="A199" s="36" t="str">
        <f t="shared" si="10"/>
        <v>3-2019</v>
      </c>
      <c r="B199" s="36">
        <f t="shared" si="11"/>
        <v>3</v>
      </c>
      <c r="C199" s="36">
        <f t="shared" si="12"/>
        <v>2019</v>
      </c>
      <c r="D199" s="6">
        <v>43553</v>
      </c>
      <c r="E199" s="7">
        <v>4.5745807917224671E-2</v>
      </c>
      <c r="F199" s="7">
        <v>5.7493351222987377E-2</v>
      </c>
      <c r="G199" s="7">
        <v>6.7146914581913408E-2</v>
      </c>
    </row>
    <row r="200" spans="1:7" x14ac:dyDescent="0.25">
      <c r="A200" s="36" t="str">
        <f t="shared" si="10"/>
        <v>4-2019</v>
      </c>
      <c r="B200" s="36">
        <f t="shared" si="11"/>
        <v>4</v>
      </c>
      <c r="C200" s="36">
        <f t="shared" si="12"/>
        <v>2019</v>
      </c>
      <c r="D200" s="6">
        <v>43585</v>
      </c>
      <c r="E200" s="7">
        <v>4.5939911082421854E-2</v>
      </c>
      <c r="F200" s="7">
        <v>5.9355988129747732E-2</v>
      </c>
      <c r="G200" s="7">
        <v>6.9350175736921593E-2</v>
      </c>
    </row>
    <row r="201" spans="1:7" x14ac:dyDescent="0.25">
      <c r="A201" s="36" t="str">
        <f t="shared" si="10"/>
        <v>5-2019</v>
      </c>
      <c r="B201" s="36">
        <f t="shared" si="11"/>
        <v>5</v>
      </c>
      <c r="C201" s="36">
        <f t="shared" si="12"/>
        <v>2019</v>
      </c>
      <c r="D201" s="6">
        <v>43616</v>
      </c>
      <c r="E201" s="7">
        <v>4.5612399863413401E-2</v>
      </c>
      <c r="F201" s="7">
        <v>5.760752395233143E-2</v>
      </c>
      <c r="G201" s="7">
        <v>6.7577442393157425E-2</v>
      </c>
    </row>
    <row r="202" spans="1:7" x14ac:dyDescent="0.25">
      <c r="A202" s="36" t="str">
        <f t="shared" si="10"/>
        <v>6-2019</v>
      </c>
      <c r="B202" s="36">
        <f t="shared" si="11"/>
        <v>6</v>
      </c>
      <c r="C202" s="36">
        <f t="shared" si="12"/>
        <v>2019</v>
      </c>
      <c r="D202" s="6">
        <v>43644</v>
      </c>
      <c r="E202" s="7">
        <v>4.3655744901730048E-2</v>
      </c>
      <c r="F202" s="7">
        <v>5.3120711726707598E-2</v>
      </c>
      <c r="G202" s="7">
        <v>6.2162082539080711E-2</v>
      </c>
    </row>
    <row r="203" spans="1:7" x14ac:dyDescent="0.25">
      <c r="A203" s="36" t="str">
        <f t="shared" si="10"/>
        <v>7-2019</v>
      </c>
      <c r="B203" s="36">
        <f t="shared" si="11"/>
        <v>7</v>
      </c>
      <c r="C203" s="36">
        <f t="shared" si="12"/>
        <v>2019</v>
      </c>
      <c r="D203" s="6">
        <v>43677</v>
      </c>
      <c r="E203" s="7">
        <v>4.3749747314317189E-2</v>
      </c>
      <c r="F203" s="7">
        <v>5.2851533572029319E-2</v>
      </c>
      <c r="G203" s="7">
        <v>6.0854793078434145E-2</v>
      </c>
    </row>
    <row r="204" spans="1:7" x14ac:dyDescent="0.25">
      <c r="A204" s="36" t="str">
        <f t="shared" si="10"/>
        <v>8-2019</v>
      </c>
      <c r="B204" s="36">
        <f t="shared" si="11"/>
        <v>8</v>
      </c>
      <c r="C204" s="36">
        <f t="shared" si="12"/>
        <v>2019</v>
      </c>
      <c r="D204" s="6">
        <v>43707</v>
      </c>
      <c r="E204" s="7">
        <v>4.4938425651102593E-2</v>
      </c>
      <c r="F204" s="7">
        <v>5.3368346536375337E-2</v>
      </c>
      <c r="G204" s="7">
        <v>6.1103120483530074E-2</v>
      </c>
    </row>
    <row r="205" spans="1:7" x14ac:dyDescent="0.25">
      <c r="A205" s="36" t="str">
        <f t="shared" si="10"/>
        <v>9-2019</v>
      </c>
      <c r="B205" s="36">
        <f t="shared" si="11"/>
        <v>9</v>
      </c>
      <c r="C205" s="36">
        <f t="shared" si="12"/>
        <v>2019</v>
      </c>
      <c r="D205" s="6">
        <v>43738</v>
      </c>
      <c r="E205" s="7">
        <v>4.4407798857551285E-2</v>
      </c>
      <c r="F205" s="7">
        <v>5.2471042245384659E-2</v>
      </c>
      <c r="G205" s="7">
        <v>6.0716550465324995E-2</v>
      </c>
    </row>
    <row r="206" spans="1:7" x14ac:dyDescent="0.25">
      <c r="A206" s="36" t="str">
        <f t="shared" si="10"/>
        <v>10-2019</v>
      </c>
      <c r="B206" s="36">
        <f t="shared" si="11"/>
        <v>10</v>
      </c>
      <c r="C206" s="36">
        <f t="shared" si="12"/>
        <v>2019</v>
      </c>
      <c r="D206" s="6">
        <v>43769</v>
      </c>
      <c r="E206" s="7">
        <v>4.5051685356189461E-2</v>
      </c>
      <c r="F206" s="7">
        <v>5.3507675752447609E-2</v>
      </c>
      <c r="G206" s="7">
        <v>6.100636823313195E-2</v>
      </c>
    </row>
    <row r="207" spans="1:7" x14ac:dyDescent="0.25">
      <c r="A207" s="36" t="str">
        <f t="shared" si="10"/>
        <v>11-2019</v>
      </c>
      <c r="B207" s="36">
        <f t="shared" si="11"/>
        <v>11</v>
      </c>
      <c r="C207" s="36">
        <f t="shared" si="12"/>
        <v>2019</v>
      </c>
      <c r="D207" s="6">
        <v>43798</v>
      </c>
      <c r="E207" s="7">
        <v>4.6156613960749319E-2</v>
      </c>
      <c r="F207" s="7">
        <v>5.7569163177512407E-2</v>
      </c>
      <c r="G207" s="7">
        <v>6.5826958031794752E-2</v>
      </c>
    </row>
    <row r="208" spans="1:7" x14ac:dyDescent="0.25">
      <c r="A208" s="36" t="str">
        <f t="shared" si="10"/>
        <v>12-2019</v>
      </c>
      <c r="B208" s="36">
        <f t="shared" si="11"/>
        <v>12</v>
      </c>
      <c r="C208" s="36">
        <f t="shared" si="12"/>
        <v>2019</v>
      </c>
      <c r="D208" s="6">
        <v>43829</v>
      </c>
      <c r="E208" s="7">
        <v>4.5038727430183133E-2</v>
      </c>
      <c r="F208" s="7">
        <v>5.5629762485676526E-2</v>
      </c>
      <c r="G208" s="7">
        <v>6.4211677925199759E-2</v>
      </c>
    </row>
    <row r="209" spans="1:7" x14ac:dyDescent="0.25">
      <c r="A209" s="36" t="str">
        <f t="shared" si="10"/>
        <v>1-2020</v>
      </c>
      <c r="B209" s="36">
        <f t="shared" si="11"/>
        <v>1</v>
      </c>
      <c r="C209" s="36">
        <f t="shared" si="12"/>
        <v>2020</v>
      </c>
      <c r="D209" s="6">
        <v>43861</v>
      </c>
      <c r="E209" s="7">
        <v>4.4444818197311012E-2</v>
      </c>
      <c r="F209" s="7">
        <v>5.2737814404877702E-2</v>
      </c>
      <c r="G209" s="7">
        <v>6.0206158183398202E-2</v>
      </c>
    </row>
    <row r="210" spans="1:7" x14ac:dyDescent="0.25">
      <c r="A210" s="36" t="str">
        <f t="shared" si="10"/>
        <v>2-2020</v>
      </c>
      <c r="B210" s="36">
        <f t="shared" si="11"/>
        <v>2</v>
      </c>
      <c r="C210" s="36">
        <f t="shared" si="12"/>
        <v>2020</v>
      </c>
      <c r="D210" s="6">
        <v>43889</v>
      </c>
      <c r="E210" s="7">
        <v>4.3294401613506631E-2</v>
      </c>
      <c r="F210" s="7">
        <v>5.359441225971278E-2</v>
      </c>
      <c r="G210" s="7">
        <v>6.2223569871840197E-2</v>
      </c>
    </row>
    <row r="211" spans="1:7" x14ac:dyDescent="0.25">
      <c r="A211" s="36" t="str">
        <f t="shared" si="10"/>
        <v>3-2020</v>
      </c>
      <c r="B211" s="36">
        <f t="shared" si="11"/>
        <v>3</v>
      </c>
      <c r="C211" s="36">
        <f t="shared" si="12"/>
        <v>2020</v>
      </c>
      <c r="D211" s="6">
        <v>43921</v>
      </c>
      <c r="E211" s="7">
        <v>4.3231861647425519E-2</v>
      </c>
      <c r="F211" s="7">
        <v>6.4616042915744104E-2</v>
      </c>
      <c r="G211" s="7">
        <v>7.2575040556160389E-2</v>
      </c>
    </row>
    <row r="212" spans="1:7" x14ac:dyDescent="0.25">
      <c r="A212" s="36" t="str">
        <f t="shared" si="10"/>
        <v>4-2020</v>
      </c>
      <c r="B212" s="36">
        <f t="shared" si="11"/>
        <v>4</v>
      </c>
      <c r="C212" s="36">
        <f t="shared" si="12"/>
        <v>2020</v>
      </c>
      <c r="D212" s="6">
        <v>43951</v>
      </c>
      <c r="E212" s="7">
        <v>3.8598745468737844E-2</v>
      </c>
      <c r="F212" s="7">
        <v>5.816489735225723E-2</v>
      </c>
      <c r="G212" s="7">
        <v>7.2034827414815997E-2</v>
      </c>
    </row>
    <row r="213" spans="1:7" x14ac:dyDescent="0.25">
      <c r="A213" s="36" t="str">
        <f t="shared" si="10"/>
        <v>5-2020</v>
      </c>
      <c r="B213" s="36">
        <f t="shared" si="11"/>
        <v>5</v>
      </c>
      <c r="C213" s="36">
        <f t="shared" si="12"/>
        <v>2020</v>
      </c>
      <c r="D213" s="6">
        <v>43980</v>
      </c>
      <c r="E213" s="7">
        <v>3.0112324339045607E-2</v>
      </c>
      <c r="F213" s="7">
        <v>4.542293379603983E-2</v>
      </c>
      <c r="G213" s="7">
        <v>6.2540548893272263E-2</v>
      </c>
    </row>
    <row r="214" spans="1:7" x14ac:dyDescent="0.25">
      <c r="A214" s="36" t="str">
        <f t="shared" si="10"/>
        <v>6-2020</v>
      </c>
      <c r="B214" s="36">
        <f t="shared" si="11"/>
        <v>6</v>
      </c>
      <c r="C214" s="36">
        <f t="shared" si="12"/>
        <v>2020</v>
      </c>
      <c r="D214" s="6">
        <v>44012</v>
      </c>
      <c r="E214" s="7">
        <v>2.6696158550602617E-2</v>
      </c>
      <c r="F214" s="7">
        <v>4.5693983539129054E-2</v>
      </c>
      <c r="G214" s="7">
        <v>6.6490161539984244E-2</v>
      </c>
    </row>
    <row r="215" spans="1:7" x14ac:dyDescent="0.25">
      <c r="A215" s="36" t="str">
        <f t="shared" si="10"/>
        <v>7-2020</v>
      </c>
      <c r="B215" s="36">
        <f t="shared" si="11"/>
        <v>7</v>
      </c>
      <c r="C215" s="36">
        <f t="shared" si="12"/>
        <v>2020</v>
      </c>
      <c r="D215" s="6">
        <v>44043</v>
      </c>
      <c r="E215" s="7">
        <v>2.2966558039479903E-2</v>
      </c>
      <c r="F215" s="7">
        <v>4.1522219311981093E-2</v>
      </c>
      <c r="G215" s="7">
        <v>6.3094447860347749E-2</v>
      </c>
    </row>
    <row r="216" spans="1:7" x14ac:dyDescent="0.25">
      <c r="A216" s="36" t="str">
        <f t="shared" si="10"/>
        <v>8-2020</v>
      </c>
      <c r="B216" s="36">
        <f t="shared" si="11"/>
        <v>8</v>
      </c>
      <c r="C216" s="36">
        <f t="shared" si="12"/>
        <v>2020</v>
      </c>
      <c r="D216" s="6">
        <v>44074</v>
      </c>
      <c r="E216" s="7">
        <v>2.4E-2</v>
      </c>
      <c r="F216" s="7">
        <v>4.3799999999999999E-2</v>
      </c>
      <c r="G216" s="7">
        <v>6.2100000000000002E-2</v>
      </c>
    </row>
    <row r="217" spans="1:7" x14ac:dyDescent="0.25">
      <c r="A217" s="36" t="str">
        <f t="shared" si="10"/>
        <v>9-2020</v>
      </c>
      <c r="B217" s="36">
        <f t="shared" si="11"/>
        <v>9</v>
      </c>
      <c r="C217" s="36">
        <f t="shared" si="12"/>
        <v>2020</v>
      </c>
      <c r="D217" s="6">
        <v>44104</v>
      </c>
      <c r="E217" s="7">
        <v>2.0299999999999999E-2</v>
      </c>
      <c r="F217" s="7">
        <v>4.36E-2</v>
      </c>
      <c r="G217" s="7">
        <v>5.9799999999999999E-2</v>
      </c>
    </row>
    <row r="218" spans="1:7" x14ac:dyDescent="0.25">
      <c r="A218" s="36" t="str">
        <f t="shared" si="10"/>
        <v>10-2020</v>
      </c>
      <c r="B218" s="36">
        <f t="shared" si="11"/>
        <v>10</v>
      </c>
      <c r="C218" s="36">
        <f t="shared" si="12"/>
        <v>2020</v>
      </c>
      <c r="D218" s="6">
        <v>44135</v>
      </c>
      <c r="E218" s="7">
        <v>2.1600000000000001E-2</v>
      </c>
      <c r="F218" s="7">
        <v>4.5699999999999998E-2</v>
      </c>
      <c r="G218" s="7">
        <v>6.2100000000000002E-2</v>
      </c>
    </row>
    <row r="219" spans="1:7" x14ac:dyDescent="0.25">
      <c r="A219" s="36" t="str">
        <f t="shared" si="10"/>
        <v>11-2020</v>
      </c>
      <c r="B219" s="36">
        <f t="shared" si="11"/>
        <v>11</v>
      </c>
      <c r="C219" s="36">
        <f t="shared" si="12"/>
        <v>2020</v>
      </c>
      <c r="D219" s="6">
        <v>44165</v>
      </c>
      <c r="E219" s="7">
        <v>2.1700000000000001E-2</v>
      </c>
      <c r="F219" s="7">
        <v>4.36E-2</v>
      </c>
      <c r="G219" s="7">
        <v>5.9299999999999999E-2</v>
      </c>
    </row>
    <row r="220" spans="1:7" x14ac:dyDescent="0.25">
      <c r="A220" s="36" t="str">
        <f t="shared" si="10"/>
        <v>12-2020</v>
      </c>
      <c r="B220" s="36">
        <f t="shared" si="11"/>
        <v>12</v>
      </c>
      <c r="C220" s="36">
        <f t="shared" si="12"/>
        <v>2020</v>
      </c>
      <c r="D220" s="6">
        <v>44196</v>
      </c>
      <c r="E220" s="7">
        <v>2.0899999999999998E-2</v>
      </c>
      <c r="F220" s="7">
        <v>4.2700000000000002E-2</v>
      </c>
      <c r="G220" s="7">
        <v>5.7599999999999998E-2</v>
      </c>
    </row>
    <row r="221" spans="1:7" x14ac:dyDescent="0.25">
      <c r="A221" s="36" t="str">
        <f t="shared" si="10"/>
        <v>1-2021</v>
      </c>
      <c r="B221" s="36">
        <f t="shared" si="11"/>
        <v>1</v>
      </c>
      <c r="C221" s="36">
        <f t="shared" si="12"/>
        <v>2021</v>
      </c>
      <c r="D221" s="6">
        <v>44227</v>
      </c>
      <c r="E221" s="7">
        <v>1.9E-2</v>
      </c>
      <c r="F221" s="7">
        <v>4.2099999999999999E-2</v>
      </c>
      <c r="G221" s="7">
        <v>5.8999999999999997E-2</v>
      </c>
    </row>
    <row r="222" spans="1:7" x14ac:dyDescent="0.25">
      <c r="A222" s="36" t="str">
        <f t="shared" si="10"/>
        <v>2-2021</v>
      </c>
      <c r="B222" s="36">
        <f t="shared" si="11"/>
        <v>2</v>
      </c>
      <c r="C222" s="36">
        <f t="shared" si="12"/>
        <v>2021</v>
      </c>
      <c r="D222" s="6">
        <v>44255</v>
      </c>
      <c r="E222" s="175">
        <v>2.1000000000000001E-2</v>
      </c>
      <c r="F222" s="175">
        <v>4.7699999999999999E-2</v>
      </c>
      <c r="G222" s="175">
        <v>6.4399999999999999E-2</v>
      </c>
    </row>
    <row r="223" spans="1:7" x14ac:dyDescent="0.25">
      <c r="A223" s="36" t="str">
        <f t="shared" si="10"/>
        <v>3-2021</v>
      </c>
      <c r="B223" s="36">
        <f t="shared" si="11"/>
        <v>3</v>
      </c>
      <c r="C223" s="36">
        <f t="shared" si="12"/>
        <v>2021</v>
      </c>
      <c r="D223" s="6">
        <v>44286</v>
      </c>
      <c r="E223" s="176">
        <v>2.49165860683059E-2</v>
      </c>
      <c r="F223" s="176">
        <v>5.7106709556475101E-2</v>
      </c>
      <c r="G223" s="176">
        <v>7.4547846241510105E-2</v>
      </c>
    </row>
    <row r="224" spans="1:7" x14ac:dyDescent="0.25">
      <c r="A224" s="36" t="str">
        <f t="shared" si="10"/>
        <v>4-2021</v>
      </c>
      <c r="B224" s="36">
        <f t="shared" si="11"/>
        <v>4</v>
      </c>
      <c r="C224" s="36">
        <f t="shared" si="12"/>
        <v>2021</v>
      </c>
      <c r="D224" s="6">
        <v>44316</v>
      </c>
      <c r="E224" s="176">
        <v>2.2487441265919103E-2</v>
      </c>
      <c r="F224" s="176">
        <v>5.7065260790815107E-2</v>
      </c>
      <c r="G224" s="176">
        <v>7.46318369774948E-2</v>
      </c>
    </row>
    <row r="225" spans="1:7" x14ac:dyDescent="0.25">
      <c r="A225" s="36" t="str">
        <f t="shared" si="10"/>
        <v>5-2021</v>
      </c>
      <c r="B225" s="36">
        <f t="shared" si="11"/>
        <v>5</v>
      </c>
      <c r="C225" s="36">
        <f t="shared" si="12"/>
        <v>2021</v>
      </c>
      <c r="D225" s="6">
        <v>44347</v>
      </c>
      <c r="E225" s="175">
        <v>2.7400000000000001E-2</v>
      </c>
      <c r="F225" s="175">
        <v>5.9499999999999997E-2</v>
      </c>
      <c r="G225" s="175">
        <v>7.7499999999999999E-2</v>
      </c>
    </row>
    <row r="226" spans="1:7" x14ac:dyDescent="0.25">
      <c r="A226" s="36" t="str">
        <f t="shared" si="10"/>
        <v>6-2021</v>
      </c>
      <c r="B226" s="36">
        <f t="shared" si="11"/>
        <v>6</v>
      </c>
      <c r="C226" s="36">
        <f t="shared" si="12"/>
        <v>2021</v>
      </c>
      <c r="D226" s="6">
        <v>44377</v>
      </c>
      <c r="E226" s="175">
        <v>3.1099999999999999E-2</v>
      </c>
      <c r="F226" s="175">
        <v>6.1600000000000002E-2</v>
      </c>
      <c r="G226" s="175">
        <v>7.5800000000000006E-2</v>
      </c>
    </row>
    <row r="227" spans="1:7" x14ac:dyDescent="0.25">
      <c r="A227" s="36" t="str">
        <f t="shared" si="10"/>
        <v>7-2021</v>
      </c>
      <c r="B227" s="36">
        <f t="shared" si="11"/>
        <v>7</v>
      </c>
      <c r="C227" s="36">
        <f t="shared" si="12"/>
        <v>2021</v>
      </c>
      <c r="D227" s="6">
        <v>44408</v>
      </c>
      <c r="E227" s="175">
        <v>2.9499999999999998E-2</v>
      </c>
      <c r="F227" s="175">
        <v>6.1100000000000002E-2</v>
      </c>
      <c r="G227" s="175">
        <v>7.5999999999999998E-2</v>
      </c>
    </row>
    <row r="228" spans="1:7" x14ac:dyDescent="0.25">
      <c r="A228" s="36" t="str">
        <f t="shared" si="10"/>
        <v>8-2021</v>
      </c>
      <c r="B228" s="36">
        <f t="shared" si="11"/>
        <v>8</v>
      </c>
      <c r="C228" s="36">
        <f t="shared" si="12"/>
        <v>2021</v>
      </c>
      <c r="D228" s="6">
        <v>44439</v>
      </c>
      <c r="E228" s="7">
        <v>2.92E-2</v>
      </c>
      <c r="F228" s="7">
        <v>6.1399999999999996E-2</v>
      </c>
      <c r="G228" s="7">
        <v>7.5999999999999998E-2</v>
      </c>
    </row>
    <row r="229" spans="1:7" x14ac:dyDescent="0.25">
      <c r="A229" s="36" t="str">
        <f t="shared" si="10"/>
        <v>9-2021</v>
      </c>
      <c r="B229" s="36">
        <f t="shared" si="11"/>
        <v>9</v>
      </c>
      <c r="C229" s="36">
        <f t="shared" si="12"/>
        <v>2021</v>
      </c>
      <c r="D229" s="6">
        <v>44469</v>
      </c>
      <c r="E229" s="7">
        <v>3.4700000000000002E-2</v>
      </c>
      <c r="F229" s="7">
        <v>6.6900000000000001E-2</v>
      </c>
      <c r="G229" s="7">
        <v>8.0500000000000002E-2</v>
      </c>
    </row>
    <row r="230" spans="1:7" x14ac:dyDescent="0.25">
      <c r="A230" s="36" t="str">
        <f t="shared" si="10"/>
        <v>10-2021</v>
      </c>
      <c r="B230" s="36">
        <f t="shared" si="11"/>
        <v>10</v>
      </c>
      <c r="C230" s="36">
        <f t="shared" si="12"/>
        <v>2021</v>
      </c>
      <c r="D230" s="6">
        <v>44500</v>
      </c>
      <c r="E230" s="7">
        <v>4.3900000000000002E-2</v>
      </c>
      <c r="F230" s="7">
        <v>7.2900000000000006E-2</v>
      </c>
      <c r="G230" s="7">
        <v>7.3999999999999996E-2</v>
      </c>
    </row>
    <row r="231" spans="1:7" x14ac:dyDescent="0.25">
      <c r="A231" s="36" t="str">
        <f t="shared" si="10"/>
        <v>11-2021</v>
      </c>
      <c r="B231" s="36">
        <f t="shared" si="11"/>
        <v>11</v>
      </c>
      <c r="C231" s="36">
        <f t="shared" si="12"/>
        <v>2021</v>
      </c>
      <c r="D231" s="6">
        <v>44530</v>
      </c>
      <c r="E231" s="7">
        <v>4.5999999999999999E-2</v>
      </c>
      <c r="F231" s="7">
        <v>7.6700000000000004E-2</v>
      </c>
      <c r="G231" s="7">
        <v>8.7999999999999995E-2</v>
      </c>
    </row>
    <row r="232" spans="1:7" x14ac:dyDescent="0.25">
      <c r="A232" s="36" t="str">
        <f t="shared" si="10"/>
        <v>12-2021</v>
      </c>
      <c r="B232" s="36">
        <f t="shared" si="11"/>
        <v>12</v>
      </c>
      <c r="C232" s="36">
        <f t="shared" si="12"/>
        <v>2021</v>
      </c>
      <c r="D232" s="6">
        <v>44561</v>
      </c>
      <c r="E232" s="7">
        <v>5.4399999999999997E-2</v>
      </c>
      <c r="F232" s="7">
        <v>7.7200000000000005E-2</v>
      </c>
      <c r="G232" s="7">
        <v>8.4599999999999995E-2</v>
      </c>
    </row>
    <row r="233" spans="1:7" x14ac:dyDescent="0.25">
      <c r="A233" s="36" t="str">
        <f t="shared" si="10"/>
        <v>1-2022</v>
      </c>
      <c r="B233" s="36">
        <f t="shared" si="11"/>
        <v>1</v>
      </c>
      <c r="C233" s="36">
        <f t="shared" si="12"/>
        <v>2022</v>
      </c>
      <c r="D233" s="6">
        <v>44592</v>
      </c>
      <c r="E233" s="7">
        <v>6.0900000000000003E-2</v>
      </c>
      <c r="F233" s="7">
        <v>8.5599999999999996E-2</v>
      </c>
      <c r="G233" s="7">
        <v>9.4299999999999995E-2</v>
      </c>
    </row>
    <row r="234" spans="1:7" x14ac:dyDescent="0.25">
      <c r="A234" s="36" t="str">
        <f t="shared" si="10"/>
        <v>2-2022</v>
      </c>
      <c r="B234" s="36">
        <f t="shared" si="11"/>
        <v>2</v>
      </c>
      <c r="C234" s="36">
        <f t="shared" si="12"/>
        <v>2022</v>
      </c>
      <c r="D234" s="6">
        <v>44620</v>
      </c>
      <c r="E234" s="7">
        <v>7.4800000000000005E-2</v>
      </c>
      <c r="F234" s="7">
        <v>9.2200000000000004E-2</v>
      </c>
      <c r="G234" s="7">
        <v>9.74E-2</v>
      </c>
    </row>
    <row r="235" spans="1:7" x14ac:dyDescent="0.25">
      <c r="A235" s="36" t="str">
        <f t="shared" si="10"/>
        <v>3-2022</v>
      </c>
      <c r="B235" s="36">
        <f t="shared" si="11"/>
        <v>3</v>
      </c>
      <c r="C235" s="36">
        <f t="shared" si="12"/>
        <v>2022</v>
      </c>
      <c r="D235" s="6">
        <v>44651</v>
      </c>
      <c r="E235" s="7">
        <v>7.7200000000000005E-2</v>
      </c>
      <c r="F235" s="7">
        <v>9.4200000000000006E-2</v>
      </c>
      <c r="G235" s="7">
        <v>9.9699999999999997E-2</v>
      </c>
    </row>
    <row r="236" spans="1:7" x14ac:dyDescent="0.25">
      <c r="A236" s="36" t="str">
        <f t="shared" si="10"/>
        <v>4-2022</v>
      </c>
      <c r="B236" s="36">
        <f t="shared" si="11"/>
        <v>4</v>
      </c>
      <c r="C236" s="36">
        <f t="shared" si="12"/>
        <v>2022</v>
      </c>
      <c r="D236" s="6">
        <v>44681</v>
      </c>
      <c r="E236" s="7">
        <v>8.3699999999999997E-2</v>
      </c>
      <c r="F236" s="7">
        <v>0.1004</v>
      </c>
      <c r="G236" s="7">
        <v>0.10539999999999999</v>
      </c>
    </row>
    <row r="237" spans="1:7" x14ac:dyDescent="0.25">
      <c r="A237" s="36" t="str">
        <f t="shared" si="10"/>
        <v>5-2022</v>
      </c>
      <c r="B237" s="36">
        <f t="shared" si="11"/>
        <v>5</v>
      </c>
      <c r="C237" s="36">
        <f t="shared" si="12"/>
        <v>2022</v>
      </c>
      <c r="D237" s="6">
        <v>44712</v>
      </c>
      <c r="E237" s="7">
        <v>8.8800000000000004E-2</v>
      </c>
      <c r="F237" s="7">
        <v>0.10349999999999999</v>
      </c>
      <c r="G237" s="7">
        <v>0.10780000000000001</v>
      </c>
    </row>
    <row r="238" spans="1:7" x14ac:dyDescent="0.25">
      <c r="A238" s="36" t="str">
        <f t="shared" si="10"/>
        <v>6-2022</v>
      </c>
      <c r="B238" s="36">
        <f t="shared" si="11"/>
        <v>6</v>
      </c>
      <c r="C238" s="36">
        <f t="shared" si="12"/>
        <v>2022</v>
      </c>
      <c r="D238" s="6">
        <v>44742</v>
      </c>
      <c r="E238" s="7">
        <v>9.7000000000000003E-2</v>
      </c>
      <c r="F238" s="7">
        <v>0.1118</v>
      </c>
      <c r="G238" s="7">
        <v>0.11609999999999999</v>
      </c>
    </row>
    <row r="239" spans="1:7" x14ac:dyDescent="0.25">
      <c r="A239" s="36" t="str">
        <f t="shared" si="10"/>
        <v>7-2022</v>
      </c>
      <c r="B239" s="36">
        <f t="shared" si="11"/>
        <v>7</v>
      </c>
      <c r="C239" s="36">
        <f t="shared" si="12"/>
        <v>2022</v>
      </c>
      <c r="D239" s="6">
        <v>44773</v>
      </c>
      <c r="E239" s="7">
        <v>0.10390000000000001</v>
      </c>
      <c r="F239" s="7">
        <v>0.1198</v>
      </c>
      <c r="G239" s="7">
        <v>0.12620000000000001</v>
      </c>
    </row>
    <row r="240" spans="1:7" x14ac:dyDescent="0.25">
      <c r="A240" s="36" t="str">
        <f t="shared" si="10"/>
        <v>8-2022</v>
      </c>
      <c r="B240" s="36">
        <f t="shared" si="11"/>
        <v>8</v>
      </c>
      <c r="C240" s="36">
        <f t="shared" si="12"/>
        <v>2022</v>
      </c>
      <c r="D240" s="6">
        <v>44804</v>
      </c>
      <c r="E240" s="7">
        <v>0.1084</v>
      </c>
      <c r="F240" s="7">
        <v>0.11799999999999999</v>
      </c>
      <c r="G240" s="7">
        <v>0.1221</v>
      </c>
    </row>
    <row r="241" spans="1:7" x14ac:dyDescent="0.25">
      <c r="A241" s="36" t="str">
        <f t="shared" si="10"/>
        <v>9-2022</v>
      </c>
      <c r="B241" s="36">
        <f t="shared" si="11"/>
        <v>9</v>
      </c>
      <c r="C241" s="36">
        <f t="shared" si="12"/>
        <v>2022</v>
      </c>
      <c r="D241" s="6">
        <v>44834</v>
      </c>
      <c r="E241" s="7">
        <v>0.114</v>
      </c>
      <c r="F241" s="7">
        <v>0.12509999999999999</v>
      </c>
      <c r="G241" s="7">
        <v>0.12920000000000001</v>
      </c>
    </row>
    <row r="242" spans="1:7" x14ac:dyDescent="0.25">
      <c r="A242" s="36" t="str">
        <f t="shared" si="10"/>
        <v>10-2022</v>
      </c>
      <c r="B242" s="36">
        <f t="shared" si="11"/>
        <v>10</v>
      </c>
      <c r="C242" s="36">
        <f t="shared" si="12"/>
        <v>2022</v>
      </c>
      <c r="D242" s="6">
        <v>44865</v>
      </c>
      <c r="E242" s="7">
        <v>0.12429999999999999</v>
      </c>
      <c r="F242" s="48">
        <v>0.1353</v>
      </c>
      <c r="G242" s="7">
        <v>0.13930000000000001</v>
      </c>
    </row>
    <row r="243" spans="1:7" x14ac:dyDescent="0.25">
      <c r="A243" s="36" t="str">
        <f t="shared" si="10"/>
        <v>11-2022</v>
      </c>
      <c r="B243" s="36">
        <f t="shared" si="11"/>
        <v>11</v>
      </c>
      <c r="C243" s="36">
        <f t="shared" si="12"/>
        <v>2022</v>
      </c>
      <c r="D243" s="6">
        <v>44895</v>
      </c>
      <c r="E243" s="7">
        <v>0.1193</v>
      </c>
      <c r="F243" s="7">
        <v>0.13</v>
      </c>
      <c r="G243" s="7">
        <v>0.1323</v>
      </c>
    </row>
    <row r="244" spans="1:7" x14ac:dyDescent="0.25">
      <c r="A244" s="36" t="str">
        <f t="shared" si="10"/>
        <v>12-2022</v>
      </c>
      <c r="B244" s="36">
        <f t="shared" si="11"/>
        <v>12</v>
      </c>
      <c r="C244" s="36">
        <f t="shared" si="12"/>
        <v>2022</v>
      </c>
      <c r="D244" s="6">
        <v>44926</v>
      </c>
      <c r="E244" s="7">
        <v>0.11899999999999999</v>
      </c>
      <c r="F244" s="7">
        <v>0.1283</v>
      </c>
      <c r="G244" s="7">
        <v>0.1323</v>
      </c>
    </row>
    <row r="245" spans="1:7" x14ac:dyDescent="0.25">
      <c r="A245" s="36" t="str">
        <f t="shared" si="10"/>
        <v>1-2023</v>
      </c>
      <c r="B245" s="36">
        <f t="shared" si="11"/>
        <v>1</v>
      </c>
      <c r="C245" s="36">
        <f t="shared" si="12"/>
        <v>2023</v>
      </c>
      <c r="D245" s="6">
        <v>44957</v>
      </c>
      <c r="E245" s="7">
        <v>0.1202</v>
      </c>
      <c r="F245" s="7">
        <v>0.1206</v>
      </c>
      <c r="G245" s="7">
        <v>0.1226</v>
      </c>
    </row>
    <row r="246" spans="1:7" x14ac:dyDescent="0.25">
      <c r="A246" s="36" t="str">
        <f t="shared" si="10"/>
        <v>2-2023</v>
      </c>
      <c r="B246" s="36">
        <f t="shared" si="11"/>
        <v>2</v>
      </c>
      <c r="C246" s="36">
        <f t="shared" si="12"/>
        <v>2023</v>
      </c>
      <c r="D246" s="6">
        <v>44985</v>
      </c>
      <c r="E246" s="7">
        <v>0.11869999999999999</v>
      </c>
      <c r="F246" s="7">
        <v>0.12869999999999998</v>
      </c>
      <c r="G246" s="7">
        <v>0.1343</v>
      </c>
    </row>
    <row r="247" spans="1:7" x14ac:dyDescent="0.25">
      <c r="A247" s="36" t="str">
        <f t="shared" si="10"/>
        <v>3-2023</v>
      </c>
      <c r="B247" s="36">
        <f t="shared" si="11"/>
        <v>3</v>
      </c>
      <c r="C247" s="36">
        <f t="shared" si="12"/>
        <v>2023</v>
      </c>
      <c r="D247" s="6">
        <v>45016</v>
      </c>
      <c r="E247" s="7">
        <v>0.1081</v>
      </c>
      <c r="F247" s="7">
        <v>0.11459999999999999</v>
      </c>
      <c r="G247" s="7">
        <v>0.1195</v>
      </c>
    </row>
    <row r="248" spans="1:7" x14ac:dyDescent="0.25">
      <c r="A248" s="36" t="str">
        <f t="shared" si="10"/>
        <v>4-2023</v>
      </c>
      <c r="B248" s="36">
        <f t="shared" si="11"/>
        <v>4</v>
      </c>
      <c r="C248" s="36">
        <f t="shared" si="12"/>
        <v>2023</v>
      </c>
      <c r="D248" s="6">
        <v>45046</v>
      </c>
      <c r="E248" s="7">
        <v>0.1125</v>
      </c>
      <c r="F248" s="7">
        <v>0.11459999999999999</v>
      </c>
      <c r="G248" s="7">
        <v>0.11890000000000001</v>
      </c>
    </row>
    <row r="249" spans="1:7" x14ac:dyDescent="0.25">
      <c r="A249" s="36" t="str">
        <f t="shared" si="10"/>
        <v>5-2023</v>
      </c>
      <c r="B249" s="36">
        <f t="shared" si="11"/>
        <v>5</v>
      </c>
      <c r="C249" s="36">
        <f t="shared" si="12"/>
        <v>2023</v>
      </c>
      <c r="D249" s="6">
        <v>45077</v>
      </c>
      <c r="E249" s="7">
        <v>0.1082</v>
      </c>
      <c r="F249" s="7">
        <v>0.1087</v>
      </c>
      <c r="G249" s="7">
        <v>0.1111</v>
      </c>
    </row>
    <row r="250" spans="1:7" x14ac:dyDescent="0.25">
      <c r="A250" s="36" t="str">
        <f t="shared" si="10"/>
        <v>6-2023</v>
      </c>
      <c r="B250" s="36">
        <f t="shared" si="11"/>
        <v>6</v>
      </c>
      <c r="C250" s="36">
        <f t="shared" si="12"/>
        <v>2023</v>
      </c>
      <c r="D250" s="6">
        <v>45107</v>
      </c>
      <c r="E250" s="7">
        <v>0.1042</v>
      </c>
      <c r="F250" s="7">
        <v>9.9599999999999994E-2</v>
      </c>
      <c r="G250" s="7">
        <v>0.10150000000000001</v>
      </c>
    </row>
    <row r="251" spans="1:7" x14ac:dyDescent="0.25">
      <c r="A251" s="36" t="str">
        <f t="shared" si="10"/>
        <v>7-2023</v>
      </c>
      <c r="B251" s="36">
        <f t="shared" si="11"/>
        <v>7</v>
      </c>
      <c r="C251" s="36">
        <f t="shared" si="12"/>
        <v>2023</v>
      </c>
      <c r="D251" s="6">
        <v>45138</v>
      </c>
      <c r="E251" s="7">
        <v>9.9699999999999997E-2</v>
      </c>
      <c r="F251" s="7">
        <v>0.1002</v>
      </c>
      <c r="G251" s="7">
        <v>0.1022</v>
      </c>
    </row>
    <row r="252" spans="1:7" x14ac:dyDescent="0.25">
      <c r="A252" s="36" t="str">
        <f t="shared" si="10"/>
        <v>8-2023</v>
      </c>
      <c r="B252" s="36">
        <f t="shared" si="11"/>
        <v>8</v>
      </c>
      <c r="C252" s="36">
        <f t="shared" si="12"/>
        <v>2023</v>
      </c>
      <c r="D252" s="6">
        <v>45169</v>
      </c>
      <c r="E252" s="7">
        <v>9.4399999999999998E-2</v>
      </c>
      <c r="F252" s="7">
        <v>0.1019</v>
      </c>
      <c r="G252" s="7">
        <v>0.107</v>
      </c>
    </row>
    <row r="253" spans="1:7" x14ac:dyDescent="0.25">
      <c r="A253" s="36" t="str">
        <f t="shared" si="10"/>
        <v>9-2023</v>
      </c>
      <c r="B253" s="36">
        <f t="shared" si="11"/>
        <v>9</v>
      </c>
      <c r="C253" s="36">
        <f t="shared" si="12"/>
        <v>2023</v>
      </c>
      <c r="D253" s="6">
        <v>45199</v>
      </c>
      <c r="E253" s="7">
        <v>0.106</v>
      </c>
      <c r="F253" s="7">
        <v>0.1139</v>
      </c>
      <c r="G253" s="7">
        <v>0.1187</v>
      </c>
    </row>
    <row r="254" spans="1:7" x14ac:dyDescent="0.25">
      <c r="A254" s="36" t="str">
        <f t="shared" si="10"/>
        <v>10-2023</v>
      </c>
      <c r="B254" s="36">
        <f t="shared" si="11"/>
        <v>10</v>
      </c>
      <c r="C254" s="36">
        <f t="shared" si="12"/>
        <v>2023</v>
      </c>
      <c r="D254" s="6">
        <v>45230</v>
      </c>
      <c r="E254" s="7">
        <v>0.10979999999999999</v>
      </c>
      <c r="F254" s="7">
        <v>0.1138</v>
      </c>
      <c r="G254" s="7">
        <v>0.1181</v>
      </c>
    </row>
    <row r="255" spans="1:7" x14ac:dyDescent="0.25">
      <c r="A255" s="36" t="str">
        <f t="shared" si="10"/>
        <v>11-2023</v>
      </c>
      <c r="B255" s="183">
        <v>11</v>
      </c>
      <c r="C255" s="183">
        <v>2023</v>
      </c>
      <c r="D255" s="6">
        <v>45260</v>
      </c>
      <c r="E255" s="7">
        <v>0.1038</v>
      </c>
      <c r="F255" s="7">
        <v>0.1031</v>
      </c>
      <c r="G255" s="7">
        <v>0.1074</v>
      </c>
    </row>
    <row r="256" spans="1:7" x14ac:dyDescent="0.25">
      <c r="A256" s="36"/>
      <c r="B256" s="183"/>
      <c r="C256" s="183"/>
    </row>
    <row r="257" spans="1:6" x14ac:dyDescent="0.25">
      <c r="A257" s="183"/>
      <c r="B257" s="183"/>
      <c r="C257" s="183"/>
      <c r="D257" s="186"/>
    </row>
    <row r="258" spans="1:6" x14ac:dyDescent="0.25">
      <c r="A258" s="183"/>
      <c r="B258" s="183"/>
      <c r="C258" s="183"/>
      <c r="D258" s="186"/>
    </row>
    <row r="259" spans="1:6" x14ac:dyDescent="0.25">
      <c r="D259" s="6" t="s">
        <v>1517</v>
      </c>
    </row>
    <row r="260" spans="1:6" x14ac:dyDescent="0.25">
      <c r="D260" s="6" t="s">
        <v>1518</v>
      </c>
    </row>
    <row r="261" spans="1:6" x14ac:dyDescent="0.25">
      <c r="E261" s="118"/>
      <c r="F261" s="118">
        <f>+AVERAGE(E244,F244)</f>
        <v>0.12365</v>
      </c>
    </row>
    <row r="262" spans="1:6" x14ac:dyDescent="0.25">
      <c r="E262" s="119">
        <f>+ROUND(E244*100,2)</f>
        <v>11.9</v>
      </c>
      <c r="F262" s="119">
        <f>+ROUND(F261*100,2)</f>
        <v>12.37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CA31-288A-4149-AB09-2CEEFA3013F0}">
  <sheetPr codeName="Hoja11"/>
  <dimension ref="A1:Z246"/>
  <sheetViews>
    <sheetView workbookViewId="0">
      <pane ySplit="2" topLeftCell="A225" activePane="bottomLeft" state="frozen"/>
      <selection activeCell="A254" sqref="A254"/>
      <selection pane="bottomLeft" activeCell="N243" sqref="N243"/>
    </sheetView>
  </sheetViews>
  <sheetFormatPr baseColWidth="10" defaultRowHeight="12.75" x14ac:dyDescent="0.2"/>
  <cols>
    <col min="1" max="1" width="9.5703125" style="180" bestFit="1" customWidth="1"/>
    <col min="2" max="2" width="7.140625" style="27" bestFit="1" customWidth="1"/>
    <col min="3" max="3" width="10.85546875" style="27" bestFit="1" customWidth="1"/>
    <col min="4" max="4" width="13.42578125" style="27" customWidth="1"/>
    <col min="5" max="5" width="11.28515625" style="27" customWidth="1"/>
    <col min="6" max="6" width="17.42578125" style="27" customWidth="1"/>
    <col min="7" max="7" width="10.85546875" style="27" bestFit="1" customWidth="1"/>
    <col min="8" max="8" width="12" style="27" bestFit="1" customWidth="1"/>
    <col min="9" max="9" width="9.7109375" style="27" bestFit="1" customWidth="1"/>
    <col min="10" max="10" width="19.140625" style="27" customWidth="1"/>
    <col min="11" max="11" width="11.42578125" style="27"/>
    <col min="12" max="13" width="13.85546875" style="27" customWidth="1"/>
    <col min="14" max="14" width="17.42578125" style="27" customWidth="1"/>
    <col min="15" max="17" width="15.42578125" style="27" customWidth="1"/>
    <col min="18" max="18" width="17" style="27" customWidth="1"/>
    <col min="19" max="19" width="10.85546875" style="27" bestFit="1" customWidth="1"/>
    <col min="20" max="20" width="13.28515625" style="27" customWidth="1"/>
    <col min="21" max="21" width="9.7109375" style="27" bestFit="1" customWidth="1"/>
    <col min="22" max="22" width="11.42578125" style="30"/>
    <col min="23" max="23" width="16.5703125" style="27" customWidth="1"/>
    <col min="24" max="257" width="11.42578125" style="27"/>
    <col min="258" max="258" width="12.7109375" style="27" customWidth="1"/>
    <col min="259" max="262" width="15.85546875" style="27" customWidth="1"/>
    <col min="263" max="265" width="15" style="27" customWidth="1"/>
    <col min="266" max="266" width="19.140625" style="27" customWidth="1"/>
    <col min="267" max="267" width="11.42578125" style="27"/>
    <col min="268" max="269" width="13.85546875" style="27" customWidth="1"/>
    <col min="270" max="270" width="11.28515625" style="27" customWidth="1"/>
    <col min="271" max="273" width="15.42578125" style="27" customWidth="1"/>
    <col min="274" max="274" width="17" style="27" customWidth="1"/>
    <col min="275" max="275" width="16.140625" style="27" customWidth="1"/>
    <col min="276" max="277" width="18.140625" style="27" customWidth="1"/>
    <col min="278" max="278" width="11.42578125" style="27"/>
    <col min="279" max="279" width="16.5703125" style="27" customWidth="1"/>
    <col min="280" max="513" width="11.42578125" style="27"/>
    <col min="514" max="514" width="12.7109375" style="27" customWidth="1"/>
    <col min="515" max="518" width="15.85546875" style="27" customWidth="1"/>
    <col min="519" max="521" width="15" style="27" customWidth="1"/>
    <col min="522" max="522" width="19.140625" style="27" customWidth="1"/>
    <col min="523" max="523" width="11.42578125" style="27"/>
    <col min="524" max="525" width="13.85546875" style="27" customWidth="1"/>
    <col min="526" max="526" width="11.28515625" style="27" customWidth="1"/>
    <col min="527" max="529" width="15.42578125" style="27" customWidth="1"/>
    <col min="530" max="530" width="17" style="27" customWidth="1"/>
    <col min="531" max="531" width="16.140625" style="27" customWidth="1"/>
    <col min="532" max="533" width="18.140625" style="27" customWidth="1"/>
    <col min="534" max="534" width="11.42578125" style="27"/>
    <col min="535" max="535" width="16.5703125" style="27" customWidth="1"/>
    <col min="536" max="769" width="11.42578125" style="27"/>
    <col min="770" max="770" width="12.7109375" style="27" customWidth="1"/>
    <col min="771" max="774" width="15.85546875" style="27" customWidth="1"/>
    <col min="775" max="777" width="15" style="27" customWidth="1"/>
    <col min="778" max="778" width="19.140625" style="27" customWidth="1"/>
    <col min="779" max="779" width="11.42578125" style="27"/>
    <col min="780" max="781" width="13.85546875" style="27" customWidth="1"/>
    <col min="782" max="782" width="11.28515625" style="27" customWidth="1"/>
    <col min="783" max="785" width="15.42578125" style="27" customWidth="1"/>
    <col min="786" max="786" width="17" style="27" customWidth="1"/>
    <col min="787" max="787" width="16.140625" style="27" customWidth="1"/>
    <col min="788" max="789" width="18.140625" style="27" customWidth="1"/>
    <col min="790" max="790" width="11.42578125" style="27"/>
    <col min="791" max="791" width="16.5703125" style="27" customWidth="1"/>
    <col min="792" max="1025" width="11.42578125" style="27"/>
    <col min="1026" max="1026" width="12.7109375" style="27" customWidth="1"/>
    <col min="1027" max="1030" width="15.85546875" style="27" customWidth="1"/>
    <col min="1031" max="1033" width="15" style="27" customWidth="1"/>
    <col min="1034" max="1034" width="19.140625" style="27" customWidth="1"/>
    <col min="1035" max="1035" width="11.42578125" style="27"/>
    <col min="1036" max="1037" width="13.85546875" style="27" customWidth="1"/>
    <col min="1038" max="1038" width="11.28515625" style="27" customWidth="1"/>
    <col min="1039" max="1041" width="15.42578125" style="27" customWidth="1"/>
    <col min="1042" max="1042" width="17" style="27" customWidth="1"/>
    <col min="1043" max="1043" width="16.140625" style="27" customWidth="1"/>
    <col min="1044" max="1045" width="18.140625" style="27" customWidth="1"/>
    <col min="1046" max="1046" width="11.42578125" style="27"/>
    <col min="1047" max="1047" width="16.5703125" style="27" customWidth="1"/>
    <col min="1048" max="1281" width="11.42578125" style="27"/>
    <col min="1282" max="1282" width="12.7109375" style="27" customWidth="1"/>
    <col min="1283" max="1286" width="15.85546875" style="27" customWidth="1"/>
    <col min="1287" max="1289" width="15" style="27" customWidth="1"/>
    <col min="1290" max="1290" width="19.140625" style="27" customWidth="1"/>
    <col min="1291" max="1291" width="11.42578125" style="27"/>
    <col min="1292" max="1293" width="13.85546875" style="27" customWidth="1"/>
    <col min="1294" max="1294" width="11.28515625" style="27" customWidth="1"/>
    <col min="1295" max="1297" width="15.42578125" style="27" customWidth="1"/>
    <col min="1298" max="1298" width="17" style="27" customWidth="1"/>
    <col min="1299" max="1299" width="16.140625" style="27" customWidth="1"/>
    <col min="1300" max="1301" width="18.140625" style="27" customWidth="1"/>
    <col min="1302" max="1302" width="11.42578125" style="27"/>
    <col min="1303" max="1303" width="16.5703125" style="27" customWidth="1"/>
    <col min="1304" max="1537" width="11.42578125" style="27"/>
    <col min="1538" max="1538" width="12.7109375" style="27" customWidth="1"/>
    <col min="1539" max="1542" width="15.85546875" style="27" customWidth="1"/>
    <col min="1543" max="1545" width="15" style="27" customWidth="1"/>
    <col min="1546" max="1546" width="19.140625" style="27" customWidth="1"/>
    <col min="1547" max="1547" width="11.42578125" style="27"/>
    <col min="1548" max="1549" width="13.85546875" style="27" customWidth="1"/>
    <col min="1550" max="1550" width="11.28515625" style="27" customWidth="1"/>
    <col min="1551" max="1553" width="15.42578125" style="27" customWidth="1"/>
    <col min="1554" max="1554" width="17" style="27" customWidth="1"/>
    <col min="1555" max="1555" width="16.140625" style="27" customWidth="1"/>
    <col min="1556" max="1557" width="18.140625" style="27" customWidth="1"/>
    <col min="1558" max="1558" width="11.42578125" style="27"/>
    <col min="1559" max="1559" width="16.5703125" style="27" customWidth="1"/>
    <col min="1560" max="1793" width="11.42578125" style="27"/>
    <col min="1794" max="1794" width="12.7109375" style="27" customWidth="1"/>
    <col min="1795" max="1798" width="15.85546875" style="27" customWidth="1"/>
    <col min="1799" max="1801" width="15" style="27" customWidth="1"/>
    <col min="1802" max="1802" width="19.140625" style="27" customWidth="1"/>
    <col min="1803" max="1803" width="11.42578125" style="27"/>
    <col min="1804" max="1805" width="13.85546875" style="27" customWidth="1"/>
    <col min="1806" max="1806" width="11.28515625" style="27" customWidth="1"/>
    <col min="1807" max="1809" width="15.42578125" style="27" customWidth="1"/>
    <col min="1810" max="1810" width="17" style="27" customWidth="1"/>
    <col min="1811" max="1811" width="16.140625" style="27" customWidth="1"/>
    <col min="1812" max="1813" width="18.140625" style="27" customWidth="1"/>
    <col min="1814" max="1814" width="11.42578125" style="27"/>
    <col min="1815" max="1815" width="16.5703125" style="27" customWidth="1"/>
    <col min="1816" max="2049" width="11.42578125" style="27"/>
    <col min="2050" max="2050" width="12.7109375" style="27" customWidth="1"/>
    <col min="2051" max="2054" width="15.85546875" style="27" customWidth="1"/>
    <col min="2055" max="2057" width="15" style="27" customWidth="1"/>
    <col min="2058" max="2058" width="19.140625" style="27" customWidth="1"/>
    <col min="2059" max="2059" width="11.42578125" style="27"/>
    <col min="2060" max="2061" width="13.85546875" style="27" customWidth="1"/>
    <col min="2062" max="2062" width="11.28515625" style="27" customWidth="1"/>
    <col min="2063" max="2065" width="15.42578125" style="27" customWidth="1"/>
    <col min="2066" max="2066" width="17" style="27" customWidth="1"/>
    <col min="2067" max="2067" width="16.140625" style="27" customWidth="1"/>
    <col min="2068" max="2069" width="18.140625" style="27" customWidth="1"/>
    <col min="2070" max="2070" width="11.42578125" style="27"/>
    <col min="2071" max="2071" width="16.5703125" style="27" customWidth="1"/>
    <col min="2072" max="2305" width="11.42578125" style="27"/>
    <col min="2306" max="2306" width="12.7109375" style="27" customWidth="1"/>
    <col min="2307" max="2310" width="15.85546875" style="27" customWidth="1"/>
    <col min="2311" max="2313" width="15" style="27" customWidth="1"/>
    <col min="2314" max="2314" width="19.140625" style="27" customWidth="1"/>
    <col min="2315" max="2315" width="11.42578125" style="27"/>
    <col min="2316" max="2317" width="13.85546875" style="27" customWidth="1"/>
    <col min="2318" max="2318" width="11.28515625" style="27" customWidth="1"/>
    <col min="2319" max="2321" width="15.42578125" style="27" customWidth="1"/>
    <col min="2322" max="2322" width="17" style="27" customWidth="1"/>
    <col min="2323" max="2323" width="16.140625" style="27" customWidth="1"/>
    <col min="2324" max="2325" width="18.140625" style="27" customWidth="1"/>
    <col min="2326" max="2326" width="11.42578125" style="27"/>
    <col min="2327" max="2327" width="16.5703125" style="27" customWidth="1"/>
    <col min="2328" max="2561" width="11.42578125" style="27"/>
    <col min="2562" max="2562" width="12.7109375" style="27" customWidth="1"/>
    <col min="2563" max="2566" width="15.85546875" style="27" customWidth="1"/>
    <col min="2567" max="2569" width="15" style="27" customWidth="1"/>
    <col min="2570" max="2570" width="19.140625" style="27" customWidth="1"/>
    <col min="2571" max="2571" width="11.42578125" style="27"/>
    <col min="2572" max="2573" width="13.85546875" style="27" customWidth="1"/>
    <col min="2574" max="2574" width="11.28515625" style="27" customWidth="1"/>
    <col min="2575" max="2577" width="15.42578125" style="27" customWidth="1"/>
    <col min="2578" max="2578" width="17" style="27" customWidth="1"/>
    <col min="2579" max="2579" width="16.140625" style="27" customWidth="1"/>
    <col min="2580" max="2581" width="18.140625" style="27" customWidth="1"/>
    <col min="2582" max="2582" width="11.42578125" style="27"/>
    <col min="2583" max="2583" width="16.5703125" style="27" customWidth="1"/>
    <col min="2584" max="2817" width="11.42578125" style="27"/>
    <col min="2818" max="2818" width="12.7109375" style="27" customWidth="1"/>
    <col min="2819" max="2822" width="15.85546875" style="27" customWidth="1"/>
    <col min="2823" max="2825" width="15" style="27" customWidth="1"/>
    <col min="2826" max="2826" width="19.140625" style="27" customWidth="1"/>
    <col min="2827" max="2827" width="11.42578125" style="27"/>
    <col min="2828" max="2829" width="13.85546875" style="27" customWidth="1"/>
    <col min="2830" max="2830" width="11.28515625" style="27" customWidth="1"/>
    <col min="2831" max="2833" width="15.42578125" style="27" customWidth="1"/>
    <col min="2834" max="2834" width="17" style="27" customWidth="1"/>
    <col min="2835" max="2835" width="16.140625" style="27" customWidth="1"/>
    <col min="2836" max="2837" width="18.140625" style="27" customWidth="1"/>
    <col min="2838" max="2838" width="11.42578125" style="27"/>
    <col min="2839" max="2839" width="16.5703125" style="27" customWidth="1"/>
    <col min="2840" max="3073" width="11.42578125" style="27"/>
    <col min="3074" max="3074" width="12.7109375" style="27" customWidth="1"/>
    <col min="3075" max="3078" width="15.85546875" style="27" customWidth="1"/>
    <col min="3079" max="3081" width="15" style="27" customWidth="1"/>
    <col min="3082" max="3082" width="19.140625" style="27" customWidth="1"/>
    <col min="3083" max="3083" width="11.42578125" style="27"/>
    <col min="3084" max="3085" width="13.85546875" style="27" customWidth="1"/>
    <col min="3086" max="3086" width="11.28515625" style="27" customWidth="1"/>
    <col min="3087" max="3089" width="15.42578125" style="27" customWidth="1"/>
    <col min="3090" max="3090" width="17" style="27" customWidth="1"/>
    <col min="3091" max="3091" width="16.140625" style="27" customWidth="1"/>
    <col min="3092" max="3093" width="18.140625" style="27" customWidth="1"/>
    <col min="3094" max="3094" width="11.42578125" style="27"/>
    <col min="3095" max="3095" width="16.5703125" style="27" customWidth="1"/>
    <col min="3096" max="3329" width="11.42578125" style="27"/>
    <col min="3330" max="3330" width="12.7109375" style="27" customWidth="1"/>
    <col min="3331" max="3334" width="15.85546875" style="27" customWidth="1"/>
    <col min="3335" max="3337" width="15" style="27" customWidth="1"/>
    <col min="3338" max="3338" width="19.140625" style="27" customWidth="1"/>
    <col min="3339" max="3339" width="11.42578125" style="27"/>
    <col min="3340" max="3341" width="13.85546875" style="27" customWidth="1"/>
    <col min="3342" max="3342" width="11.28515625" style="27" customWidth="1"/>
    <col min="3343" max="3345" width="15.42578125" style="27" customWidth="1"/>
    <col min="3346" max="3346" width="17" style="27" customWidth="1"/>
    <col min="3347" max="3347" width="16.140625" style="27" customWidth="1"/>
    <col min="3348" max="3349" width="18.140625" style="27" customWidth="1"/>
    <col min="3350" max="3350" width="11.42578125" style="27"/>
    <col min="3351" max="3351" width="16.5703125" style="27" customWidth="1"/>
    <col min="3352" max="3585" width="11.42578125" style="27"/>
    <col min="3586" max="3586" width="12.7109375" style="27" customWidth="1"/>
    <col min="3587" max="3590" width="15.85546875" style="27" customWidth="1"/>
    <col min="3591" max="3593" width="15" style="27" customWidth="1"/>
    <col min="3594" max="3594" width="19.140625" style="27" customWidth="1"/>
    <col min="3595" max="3595" width="11.42578125" style="27"/>
    <col min="3596" max="3597" width="13.85546875" style="27" customWidth="1"/>
    <col min="3598" max="3598" width="11.28515625" style="27" customWidth="1"/>
    <col min="3599" max="3601" width="15.42578125" style="27" customWidth="1"/>
    <col min="3602" max="3602" width="17" style="27" customWidth="1"/>
    <col min="3603" max="3603" width="16.140625" style="27" customWidth="1"/>
    <col min="3604" max="3605" width="18.140625" style="27" customWidth="1"/>
    <col min="3606" max="3606" width="11.42578125" style="27"/>
    <col min="3607" max="3607" width="16.5703125" style="27" customWidth="1"/>
    <col min="3608" max="3841" width="11.42578125" style="27"/>
    <col min="3842" max="3842" width="12.7109375" style="27" customWidth="1"/>
    <col min="3843" max="3846" width="15.85546875" style="27" customWidth="1"/>
    <col min="3847" max="3849" width="15" style="27" customWidth="1"/>
    <col min="3850" max="3850" width="19.140625" style="27" customWidth="1"/>
    <col min="3851" max="3851" width="11.42578125" style="27"/>
    <col min="3852" max="3853" width="13.85546875" style="27" customWidth="1"/>
    <col min="3854" max="3854" width="11.28515625" style="27" customWidth="1"/>
    <col min="3855" max="3857" width="15.42578125" style="27" customWidth="1"/>
    <col min="3858" max="3858" width="17" style="27" customWidth="1"/>
    <col min="3859" max="3859" width="16.140625" style="27" customWidth="1"/>
    <col min="3860" max="3861" width="18.140625" style="27" customWidth="1"/>
    <col min="3862" max="3862" width="11.42578125" style="27"/>
    <col min="3863" max="3863" width="16.5703125" style="27" customWidth="1"/>
    <col min="3864" max="4097" width="11.42578125" style="27"/>
    <col min="4098" max="4098" width="12.7109375" style="27" customWidth="1"/>
    <col min="4099" max="4102" width="15.85546875" style="27" customWidth="1"/>
    <col min="4103" max="4105" width="15" style="27" customWidth="1"/>
    <col min="4106" max="4106" width="19.140625" style="27" customWidth="1"/>
    <col min="4107" max="4107" width="11.42578125" style="27"/>
    <col min="4108" max="4109" width="13.85546875" style="27" customWidth="1"/>
    <col min="4110" max="4110" width="11.28515625" style="27" customWidth="1"/>
    <col min="4111" max="4113" width="15.42578125" style="27" customWidth="1"/>
    <col min="4114" max="4114" width="17" style="27" customWidth="1"/>
    <col min="4115" max="4115" width="16.140625" style="27" customWidth="1"/>
    <col min="4116" max="4117" width="18.140625" style="27" customWidth="1"/>
    <col min="4118" max="4118" width="11.42578125" style="27"/>
    <col min="4119" max="4119" width="16.5703125" style="27" customWidth="1"/>
    <col min="4120" max="4353" width="11.42578125" style="27"/>
    <col min="4354" max="4354" width="12.7109375" style="27" customWidth="1"/>
    <col min="4355" max="4358" width="15.85546875" style="27" customWidth="1"/>
    <col min="4359" max="4361" width="15" style="27" customWidth="1"/>
    <col min="4362" max="4362" width="19.140625" style="27" customWidth="1"/>
    <col min="4363" max="4363" width="11.42578125" style="27"/>
    <col min="4364" max="4365" width="13.85546875" style="27" customWidth="1"/>
    <col min="4366" max="4366" width="11.28515625" style="27" customWidth="1"/>
    <col min="4367" max="4369" width="15.42578125" style="27" customWidth="1"/>
    <col min="4370" max="4370" width="17" style="27" customWidth="1"/>
    <col min="4371" max="4371" width="16.140625" style="27" customWidth="1"/>
    <col min="4372" max="4373" width="18.140625" style="27" customWidth="1"/>
    <col min="4374" max="4374" width="11.42578125" style="27"/>
    <col min="4375" max="4375" width="16.5703125" style="27" customWidth="1"/>
    <col min="4376" max="4609" width="11.42578125" style="27"/>
    <col min="4610" max="4610" width="12.7109375" style="27" customWidth="1"/>
    <col min="4611" max="4614" width="15.85546875" style="27" customWidth="1"/>
    <col min="4615" max="4617" width="15" style="27" customWidth="1"/>
    <col min="4618" max="4618" width="19.140625" style="27" customWidth="1"/>
    <col min="4619" max="4619" width="11.42578125" style="27"/>
    <col min="4620" max="4621" width="13.85546875" style="27" customWidth="1"/>
    <col min="4622" max="4622" width="11.28515625" style="27" customWidth="1"/>
    <col min="4623" max="4625" width="15.42578125" style="27" customWidth="1"/>
    <col min="4626" max="4626" width="17" style="27" customWidth="1"/>
    <col min="4627" max="4627" width="16.140625" style="27" customWidth="1"/>
    <col min="4628" max="4629" width="18.140625" style="27" customWidth="1"/>
    <col min="4630" max="4630" width="11.42578125" style="27"/>
    <col min="4631" max="4631" width="16.5703125" style="27" customWidth="1"/>
    <col min="4632" max="4865" width="11.42578125" style="27"/>
    <col min="4866" max="4866" width="12.7109375" style="27" customWidth="1"/>
    <col min="4867" max="4870" width="15.85546875" style="27" customWidth="1"/>
    <col min="4871" max="4873" width="15" style="27" customWidth="1"/>
    <col min="4874" max="4874" width="19.140625" style="27" customWidth="1"/>
    <col min="4875" max="4875" width="11.42578125" style="27"/>
    <col min="4876" max="4877" width="13.85546875" style="27" customWidth="1"/>
    <col min="4878" max="4878" width="11.28515625" style="27" customWidth="1"/>
    <col min="4879" max="4881" width="15.42578125" style="27" customWidth="1"/>
    <col min="4882" max="4882" width="17" style="27" customWidth="1"/>
    <col min="4883" max="4883" width="16.140625" style="27" customWidth="1"/>
    <col min="4884" max="4885" width="18.140625" style="27" customWidth="1"/>
    <col min="4886" max="4886" width="11.42578125" style="27"/>
    <col min="4887" max="4887" width="16.5703125" style="27" customWidth="1"/>
    <col min="4888" max="5121" width="11.42578125" style="27"/>
    <col min="5122" max="5122" width="12.7109375" style="27" customWidth="1"/>
    <col min="5123" max="5126" width="15.85546875" style="27" customWidth="1"/>
    <col min="5127" max="5129" width="15" style="27" customWidth="1"/>
    <col min="5130" max="5130" width="19.140625" style="27" customWidth="1"/>
    <col min="5131" max="5131" width="11.42578125" style="27"/>
    <col min="5132" max="5133" width="13.85546875" style="27" customWidth="1"/>
    <col min="5134" max="5134" width="11.28515625" style="27" customWidth="1"/>
    <col min="5135" max="5137" width="15.42578125" style="27" customWidth="1"/>
    <col min="5138" max="5138" width="17" style="27" customWidth="1"/>
    <col min="5139" max="5139" width="16.140625" style="27" customWidth="1"/>
    <col min="5140" max="5141" width="18.140625" style="27" customWidth="1"/>
    <col min="5142" max="5142" width="11.42578125" style="27"/>
    <col min="5143" max="5143" width="16.5703125" style="27" customWidth="1"/>
    <col min="5144" max="5377" width="11.42578125" style="27"/>
    <col min="5378" max="5378" width="12.7109375" style="27" customWidth="1"/>
    <col min="5379" max="5382" width="15.85546875" style="27" customWidth="1"/>
    <col min="5383" max="5385" width="15" style="27" customWidth="1"/>
    <col min="5386" max="5386" width="19.140625" style="27" customWidth="1"/>
    <col min="5387" max="5387" width="11.42578125" style="27"/>
    <col min="5388" max="5389" width="13.85546875" style="27" customWidth="1"/>
    <col min="5390" max="5390" width="11.28515625" style="27" customWidth="1"/>
    <col min="5391" max="5393" width="15.42578125" style="27" customWidth="1"/>
    <col min="5394" max="5394" width="17" style="27" customWidth="1"/>
    <col min="5395" max="5395" width="16.140625" style="27" customWidth="1"/>
    <col min="5396" max="5397" width="18.140625" style="27" customWidth="1"/>
    <col min="5398" max="5398" width="11.42578125" style="27"/>
    <col min="5399" max="5399" width="16.5703125" style="27" customWidth="1"/>
    <col min="5400" max="5633" width="11.42578125" style="27"/>
    <col min="5634" max="5634" width="12.7109375" style="27" customWidth="1"/>
    <col min="5635" max="5638" width="15.85546875" style="27" customWidth="1"/>
    <col min="5639" max="5641" width="15" style="27" customWidth="1"/>
    <col min="5642" max="5642" width="19.140625" style="27" customWidth="1"/>
    <col min="5643" max="5643" width="11.42578125" style="27"/>
    <col min="5644" max="5645" width="13.85546875" style="27" customWidth="1"/>
    <col min="5646" max="5646" width="11.28515625" style="27" customWidth="1"/>
    <col min="5647" max="5649" width="15.42578125" style="27" customWidth="1"/>
    <col min="5650" max="5650" width="17" style="27" customWidth="1"/>
    <col min="5651" max="5651" width="16.140625" style="27" customWidth="1"/>
    <col min="5652" max="5653" width="18.140625" style="27" customWidth="1"/>
    <col min="5654" max="5654" width="11.42578125" style="27"/>
    <col min="5655" max="5655" width="16.5703125" style="27" customWidth="1"/>
    <col min="5656" max="5889" width="11.42578125" style="27"/>
    <col min="5890" max="5890" width="12.7109375" style="27" customWidth="1"/>
    <col min="5891" max="5894" width="15.85546875" style="27" customWidth="1"/>
    <col min="5895" max="5897" width="15" style="27" customWidth="1"/>
    <col min="5898" max="5898" width="19.140625" style="27" customWidth="1"/>
    <col min="5899" max="5899" width="11.42578125" style="27"/>
    <col min="5900" max="5901" width="13.85546875" style="27" customWidth="1"/>
    <col min="5902" max="5902" width="11.28515625" style="27" customWidth="1"/>
    <col min="5903" max="5905" width="15.42578125" style="27" customWidth="1"/>
    <col min="5906" max="5906" width="17" style="27" customWidth="1"/>
    <col min="5907" max="5907" width="16.140625" style="27" customWidth="1"/>
    <col min="5908" max="5909" width="18.140625" style="27" customWidth="1"/>
    <col min="5910" max="5910" width="11.42578125" style="27"/>
    <col min="5911" max="5911" width="16.5703125" style="27" customWidth="1"/>
    <col min="5912" max="6145" width="11.42578125" style="27"/>
    <col min="6146" max="6146" width="12.7109375" style="27" customWidth="1"/>
    <col min="6147" max="6150" width="15.85546875" style="27" customWidth="1"/>
    <col min="6151" max="6153" width="15" style="27" customWidth="1"/>
    <col min="6154" max="6154" width="19.140625" style="27" customWidth="1"/>
    <col min="6155" max="6155" width="11.42578125" style="27"/>
    <col min="6156" max="6157" width="13.85546875" style="27" customWidth="1"/>
    <col min="6158" max="6158" width="11.28515625" style="27" customWidth="1"/>
    <col min="6159" max="6161" width="15.42578125" style="27" customWidth="1"/>
    <col min="6162" max="6162" width="17" style="27" customWidth="1"/>
    <col min="6163" max="6163" width="16.140625" style="27" customWidth="1"/>
    <col min="6164" max="6165" width="18.140625" style="27" customWidth="1"/>
    <col min="6166" max="6166" width="11.42578125" style="27"/>
    <col min="6167" max="6167" width="16.5703125" style="27" customWidth="1"/>
    <col min="6168" max="6401" width="11.42578125" style="27"/>
    <col min="6402" max="6402" width="12.7109375" style="27" customWidth="1"/>
    <col min="6403" max="6406" width="15.85546875" style="27" customWidth="1"/>
    <col min="6407" max="6409" width="15" style="27" customWidth="1"/>
    <col min="6410" max="6410" width="19.140625" style="27" customWidth="1"/>
    <col min="6411" max="6411" width="11.42578125" style="27"/>
    <col min="6412" max="6413" width="13.85546875" style="27" customWidth="1"/>
    <col min="6414" max="6414" width="11.28515625" style="27" customWidth="1"/>
    <col min="6415" max="6417" width="15.42578125" style="27" customWidth="1"/>
    <col min="6418" max="6418" width="17" style="27" customWidth="1"/>
    <col min="6419" max="6419" width="16.140625" style="27" customWidth="1"/>
    <col min="6420" max="6421" width="18.140625" style="27" customWidth="1"/>
    <col min="6422" max="6422" width="11.42578125" style="27"/>
    <col min="6423" max="6423" width="16.5703125" style="27" customWidth="1"/>
    <col min="6424" max="6657" width="11.42578125" style="27"/>
    <col min="6658" max="6658" width="12.7109375" style="27" customWidth="1"/>
    <col min="6659" max="6662" width="15.85546875" style="27" customWidth="1"/>
    <col min="6663" max="6665" width="15" style="27" customWidth="1"/>
    <col min="6666" max="6666" width="19.140625" style="27" customWidth="1"/>
    <col min="6667" max="6667" width="11.42578125" style="27"/>
    <col min="6668" max="6669" width="13.85546875" style="27" customWidth="1"/>
    <col min="6670" max="6670" width="11.28515625" style="27" customWidth="1"/>
    <col min="6671" max="6673" width="15.42578125" style="27" customWidth="1"/>
    <col min="6674" max="6674" width="17" style="27" customWidth="1"/>
    <col min="6675" max="6675" width="16.140625" style="27" customWidth="1"/>
    <col min="6676" max="6677" width="18.140625" style="27" customWidth="1"/>
    <col min="6678" max="6678" width="11.42578125" style="27"/>
    <col min="6679" max="6679" width="16.5703125" style="27" customWidth="1"/>
    <col min="6680" max="6913" width="11.42578125" style="27"/>
    <col min="6914" max="6914" width="12.7109375" style="27" customWidth="1"/>
    <col min="6915" max="6918" width="15.85546875" style="27" customWidth="1"/>
    <col min="6919" max="6921" width="15" style="27" customWidth="1"/>
    <col min="6922" max="6922" width="19.140625" style="27" customWidth="1"/>
    <col min="6923" max="6923" width="11.42578125" style="27"/>
    <col min="6924" max="6925" width="13.85546875" style="27" customWidth="1"/>
    <col min="6926" max="6926" width="11.28515625" style="27" customWidth="1"/>
    <col min="6927" max="6929" width="15.42578125" style="27" customWidth="1"/>
    <col min="6930" max="6930" width="17" style="27" customWidth="1"/>
    <col min="6931" max="6931" width="16.140625" style="27" customWidth="1"/>
    <col min="6932" max="6933" width="18.140625" style="27" customWidth="1"/>
    <col min="6934" max="6934" width="11.42578125" style="27"/>
    <col min="6935" max="6935" width="16.5703125" style="27" customWidth="1"/>
    <col min="6936" max="7169" width="11.42578125" style="27"/>
    <col min="7170" max="7170" width="12.7109375" style="27" customWidth="1"/>
    <col min="7171" max="7174" width="15.85546875" style="27" customWidth="1"/>
    <col min="7175" max="7177" width="15" style="27" customWidth="1"/>
    <col min="7178" max="7178" width="19.140625" style="27" customWidth="1"/>
    <col min="7179" max="7179" width="11.42578125" style="27"/>
    <col min="7180" max="7181" width="13.85546875" style="27" customWidth="1"/>
    <col min="7182" max="7182" width="11.28515625" style="27" customWidth="1"/>
    <col min="7183" max="7185" width="15.42578125" style="27" customWidth="1"/>
    <col min="7186" max="7186" width="17" style="27" customWidth="1"/>
    <col min="7187" max="7187" width="16.140625" style="27" customWidth="1"/>
    <col min="7188" max="7189" width="18.140625" style="27" customWidth="1"/>
    <col min="7190" max="7190" width="11.42578125" style="27"/>
    <col min="7191" max="7191" width="16.5703125" style="27" customWidth="1"/>
    <col min="7192" max="7425" width="11.42578125" style="27"/>
    <col min="7426" max="7426" width="12.7109375" style="27" customWidth="1"/>
    <col min="7427" max="7430" width="15.85546875" style="27" customWidth="1"/>
    <col min="7431" max="7433" width="15" style="27" customWidth="1"/>
    <col min="7434" max="7434" width="19.140625" style="27" customWidth="1"/>
    <col min="7435" max="7435" width="11.42578125" style="27"/>
    <col min="7436" max="7437" width="13.85546875" style="27" customWidth="1"/>
    <col min="7438" max="7438" width="11.28515625" style="27" customWidth="1"/>
    <col min="7439" max="7441" width="15.42578125" style="27" customWidth="1"/>
    <col min="7442" max="7442" width="17" style="27" customWidth="1"/>
    <col min="7443" max="7443" width="16.140625" style="27" customWidth="1"/>
    <col min="7444" max="7445" width="18.140625" style="27" customWidth="1"/>
    <col min="7446" max="7446" width="11.42578125" style="27"/>
    <col min="7447" max="7447" width="16.5703125" style="27" customWidth="1"/>
    <col min="7448" max="7681" width="11.42578125" style="27"/>
    <col min="7682" max="7682" width="12.7109375" style="27" customWidth="1"/>
    <col min="7683" max="7686" width="15.85546875" style="27" customWidth="1"/>
    <col min="7687" max="7689" width="15" style="27" customWidth="1"/>
    <col min="7690" max="7690" width="19.140625" style="27" customWidth="1"/>
    <col min="7691" max="7691" width="11.42578125" style="27"/>
    <col min="7692" max="7693" width="13.85546875" style="27" customWidth="1"/>
    <col min="7694" max="7694" width="11.28515625" style="27" customWidth="1"/>
    <col min="7695" max="7697" width="15.42578125" style="27" customWidth="1"/>
    <col min="7698" max="7698" width="17" style="27" customWidth="1"/>
    <col min="7699" max="7699" width="16.140625" style="27" customWidth="1"/>
    <col min="7700" max="7701" width="18.140625" style="27" customWidth="1"/>
    <col min="7702" max="7702" width="11.42578125" style="27"/>
    <col min="7703" max="7703" width="16.5703125" style="27" customWidth="1"/>
    <col min="7704" max="7937" width="11.42578125" style="27"/>
    <col min="7938" max="7938" width="12.7109375" style="27" customWidth="1"/>
    <col min="7939" max="7942" width="15.85546875" style="27" customWidth="1"/>
    <col min="7943" max="7945" width="15" style="27" customWidth="1"/>
    <col min="7946" max="7946" width="19.140625" style="27" customWidth="1"/>
    <col min="7947" max="7947" width="11.42578125" style="27"/>
    <col min="7948" max="7949" width="13.85546875" style="27" customWidth="1"/>
    <col min="7950" max="7950" width="11.28515625" style="27" customWidth="1"/>
    <col min="7951" max="7953" width="15.42578125" style="27" customWidth="1"/>
    <col min="7954" max="7954" width="17" style="27" customWidth="1"/>
    <col min="7955" max="7955" width="16.140625" style="27" customWidth="1"/>
    <col min="7956" max="7957" width="18.140625" style="27" customWidth="1"/>
    <col min="7958" max="7958" width="11.42578125" style="27"/>
    <col min="7959" max="7959" width="16.5703125" style="27" customWidth="1"/>
    <col min="7960" max="8193" width="11.42578125" style="27"/>
    <col min="8194" max="8194" width="12.7109375" style="27" customWidth="1"/>
    <col min="8195" max="8198" width="15.85546875" style="27" customWidth="1"/>
    <col min="8199" max="8201" width="15" style="27" customWidth="1"/>
    <col min="8202" max="8202" width="19.140625" style="27" customWidth="1"/>
    <col min="8203" max="8203" width="11.42578125" style="27"/>
    <col min="8204" max="8205" width="13.85546875" style="27" customWidth="1"/>
    <col min="8206" max="8206" width="11.28515625" style="27" customWidth="1"/>
    <col min="8207" max="8209" width="15.42578125" style="27" customWidth="1"/>
    <col min="8210" max="8210" width="17" style="27" customWidth="1"/>
    <col min="8211" max="8211" width="16.140625" style="27" customWidth="1"/>
    <col min="8212" max="8213" width="18.140625" style="27" customWidth="1"/>
    <col min="8214" max="8214" width="11.42578125" style="27"/>
    <col min="8215" max="8215" width="16.5703125" style="27" customWidth="1"/>
    <col min="8216" max="8449" width="11.42578125" style="27"/>
    <col min="8450" max="8450" width="12.7109375" style="27" customWidth="1"/>
    <col min="8451" max="8454" width="15.85546875" style="27" customWidth="1"/>
    <col min="8455" max="8457" width="15" style="27" customWidth="1"/>
    <col min="8458" max="8458" width="19.140625" style="27" customWidth="1"/>
    <col min="8459" max="8459" width="11.42578125" style="27"/>
    <col min="8460" max="8461" width="13.85546875" style="27" customWidth="1"/>
    <col min="8462" max="8462" width="11.28515625" style="27" customWidth="1"/>
    <col min="8463" max="8465" width="15.42578125" style="27" customWidth="1"/>
    <col min="8466" max="8466" width="17" style="27" customWidth="1"/>
    <col min="8467" max="8467" width="16.140625" style="27" customWidth="1"/>
    <col min="8468" max="8469" width="18.140625" style="27" customWidth="1"/>
    <col min="8470" max="8470" width="11.42578125" style="27"/>
    <col min="8471" max="8471" width="16.5703125" style="27" customWidth="1"/>
    <col min="8472" max="8705" width="11.42578125" style="27"/>
    <col min="8706" max="8706" width="12.7109375" style="27" customWidth="1"/>
    <col min="8707" max="8710" width="15.85546875" style="27" customWidth="1"/>
    <col min="8711" max="8713" width="15" style="27" customWidth="1"/>
    <col min="8714" max="8714" width="19.140625" style="27" customWidth="1"/>
    <col min="8715" max="8715" width="11.42578125" style="27"/>
    <col min="8716" max="8717" width="13.85546875" style="27" customWidth="1"/>
    <col min="8718" max="8718" width="11.28515625" style="27" customWidth="1"/>
    <col min="8719" max="8721" width="15.42578125" style="27" customWidth="1"/>
    <col min="8722" max="8722" width="17" style="27" customWidth="1"/>
    <col min="8723" max="8723" width="16.140625" style="27" customWidth="1"/>
    <col min="8724" max="8725" width="18.140625" style="27" customWidth="1"/>
    <col min="8726" max="8726" width="11.42578125" style="27"/>
    <col min="8727" max="8727" width="16.5703125" style="27" customWidth="1"/>
    <col min="8728" max="8961" width="11.42578125" style="27"/>
    <col min="8962" max="8962" width="12.7109375" style="27" customWidth="1"/>
    <col min="8963" max="8966" width="15.85546875" style="27" customWidth="1"/>
    <col min="8967" max="8969" width="15" style="27" customWidth="1"/>
    <col min="8970" max="8970" width="19.140625" style="27" customWidth="1"/>
    <col min="8971" max="8971" width="11.42578125" style="27"/>
    <col min="8972" max="8973" width="13.85546875" style="27" customWidth="1"/>
    <col min="8974" max="8974" width="11.28515625" style="27" customWidth="1"/>
    <col min="8975" max="8977" width="15.42578125" style="27" customWidth="1"/>
    <col min="8978" max="8978" width="17" style="27" customWidth="1"/>
    <col min="8979" max="8979" width="16.140625" style="27" customWidth="1"/>
    <col min="8980" max="8981" width="18.140625" style="27" customWidth="1"/>
    <col min="8982" max="8982" width="11.42578125" style="27"/>
    <col min="8983" max="8983" width="16.5703125" style="27" customWidth="1"/>
    <col min="8984" max="9217" width="11.42578125" style="27"/>
    <col min="9218" max="9218" width="12.7109375" style="27" customWidth="1"/>
    <col min="9219" max="9222" width="15.85546875" style="27" customWidth="1"/>
    <col min="9223" max="9225" width="15" style="27" customWidth="1"/>
    <col min="9226" max="9226" width="19.140625" style="27" customWidth="1"/>
    <col min="9227" max="9227" width="11.42578125" style="27"/>
    <col min="9228" max="9229" width="13.85546875" style="27" customWidth="1"/>
    <col min="9230" max="9230" width="11.28515625" style="27" customWidth="1"/>
    <col min="9231" max="9233" width="15.42578125" style="27" customWidth="1"/>
    <col min="9234" max="9234" width="17" style="27" customWidth="1"/>
    <col min="9235" max="9235" width="16.140625" style="27" customWidth="1"/>
    <col min="9236" max="9237" width="18.140625" style="27" customWidth="1"/>
    <col min="9238" max="9238" width="11.42578125" style="27"/>
    <col min="9239" max="9239" width="16.5703125" style="27" customWidth="1"/>
    <col min="9240" max="9473" width="11.42578125" style="27"/>
    <col min="9474" max="9474" width="12.7109375" style="27" customWidth="1"/>
    <col min="9475" max="9478" width="15.85546875" style="27" customWidth="1"/>
    <col min="9479" max="9481" width="15" style="27" customWidth="1"/>
    <col min="9482" max="9482" width="19.140625" style="27" customWidth="1"/>
    <col min="9483" max="9483" width="11.42578125" style="27"/>
    <col min="9484" max="9485" width="13.85546875" style="27" customWidth="1"/>
    <col min="9486" max="9486" width="11.28515625" style="27" customWidth="1"/>
    <col min="9487" max="9489" width="15.42578125" style="27" customWidth="1"/>
    <col min="9490" max="9490" width="17" style="27" customWidth="1"/>
    <col min="9491" max="9491" width="16.140625" style="27" customWidth="1"/>
    <col min="9492" max="9493" width="18.140625" style="27" customWidth="1"/>
    <col min="9494" max="9494" width="11.42578125" style="27"/>
    <col min="9495" max="9495" width="16.5703125" style="27" customWidth="1"/>
    <col min="9496" max="9729" width="11.42578125" style="27"/>
    <col min="9730" max="9730" width="12.7109375" style="27" customWidth="1"/>
    <col min="9731" max="9734" width="15.85546875" style="27" customWidth="1"/>
    <col min="9735" max="9737" width="15" style="27" customWidth="1"/>
    <col min="9738" max="9738" width="19.140625" style="27" customWidth="1"/>
    <col min="9739" max="9739" width="11.42578125" style="27"/>
    <col min="9740" max="9741" width="13.85546875" style="27" customWidth="1"/>
    <col min="9742" max="9742" width="11.28515625" style="27" customWidth="1"/>
    <col min="9743" max="9745" width="15.42578125" style="27" customWidth="1"/>
    <col min="9746" max="9746" width="17" style="27" customWidth="1"/>
    <col min="9747" max="9747" width="16.140625" style="27" customWidth="1"/>
    <col min="9748" max="9749" width="18.140625" style="27" customWidth="1"/>
    <col min="9750" max="9750" width="11.42578125" style="27"/>
    <col min="9751" max="9751" width="16.5703125" style="27" customWidth="1"/>
    <col min="9752" max="9985" width="11.42578125" style="27"/>
    <col min="9986" max="9986" width="12.7109375" style="27" customWidth="1"/>
    <col min="9987" max="9990" width="15.85546875" style="27" customWidth="1"/>
    <col min="9991" max="9993" width="15" style="27" customWidth="1"/>
    <col min="9994" max="9994" width="19.140625" style="27" customWidth="1"/>
    <col min="9995" max="9995" width="11.42578125" style="27"/>
    <col min="9996" max="9997" width="13.85546875" style="27" customWidth="1"/>
    <col min="9998" max="9998" width="11.28515625" style="27" customWidth="1"/>
    <col min="9999" max="10001" width="15.42578125" style="27" customWidth="1"/>
    <col min="10002" max="10002" width="17" style="27" customWidth="1"/>
    <col min="10003" max="10003" width="16.140625" style="27" customWidth="1"/>
    <col min="10004" max="10005" width="18.140625" style="27" customWidth="1"/>
    <col min="10006" max="10006" width="11.42578125" style="27"/>
    <col min="10007" max="10007" width="16.5703125" style="27" customWidth="1"/>
    <col min="10008" max="10241" width="11.42578125" style="27"/>
    <col min="10242" max="10242" width="12.7109375" style="27" customWidth="1"/>
    <col min="10243" max="10246" width="15.85546875" style="27" customWidth="1"/>
    <col min="10247" max="10249" width="15" style="27" customWidth="1"/>
    <col min="10250" max="10250" width="19.140625" style="27" customWidth="1"/>
    <col min="10251" max="10251" width="11.42578125" style="27"/>
    <col min="10252" max="10253" width="13.85546875" style="27" customWidth="1"/>
    <col min="10254" max="10254" width="11.28515625" style="27" customWidth="1"/>
    <col min="10255" max="10257" width="15.42578125" style="27" customWidth="1"/>
    <col min="10258" max="10258" width="17" style="27" customWidth="1"/>
    <col min="10259" max="10259" width="16.140625" style="27" customWidth="1"/>
    <col min="10260" max="10261" width="18.140625" style="27" customWidth="1"/>
    <col min="10262" max="10262" width="11.42578125" style="27"/>
    <col min="10263" max="10263" width="16.5703125" style="27" customWidth="1"/>
    <col min="10264" max="10497" width="11.42578125" style="27"/>
    <col min="10498" max="10498" width="12.7109375" style="27" customWidth="1"/>
    <col min="10499" max="10502" width="15.85546875" style="27" customWidth="1"/>
    <col min="10503" max="10505" width="15" style="27" customWidth="1"/>
    <col min="10506" max="10506" width="19.140625" style="27" customWidth="1"/>
    <col min="10507" max="10507" width="11.42578125" style="27"/>
    <col min="10508" max="10509" width="13.85546875" style="27" customWidth="1"/>
    <col min="10510" max="10510" width="11.28515625" style="27" customWidth="1"/>
    <col min="10511" max="10513" width="15.42578125" style="27" customWidth="1"/>
    <col min="10514" max="10514" width="17" style="27" customWidth="1"/>
    <col min="10515" max="10515" width="16.140625" style="27" customWidth="1"/>
    <col min="10516" max="10517" width="18.140625" style="27" customWidth="1"/>
    <col min="10518" max="10518" width="11.42578125" style="27"/>
    <col min="10519" max="10519" width="16.5703125" style="27" customWidth="1"/>
    <col min="10520" max="10753" width="11.42578125" style="27"/>
    <col min="10754" max="10754" width="12.7109375" style="27" customWidth="1"/>
    <col min="10755" max="10758" width="15.85546875" style="27" customWidth="1"/>
    <col min="10759" max="10761" width="15" style="27" customWidth="1"/>
    <col min="10762" max="10762" width="19.140625" style="27" customWidth="1"/>
    <col min="10763" max="10763" width="11.42578125" style="27"/>
    <col min="10764" max="10765" width="13.85546875" style="27" customWidth="1"/>
    <col min="10766" max="10766" width="11.28515625" style="27" customWidth="1"/>
    <col min="10767" max="10769" width="15.42578125" style="27" customWidth="1"/>
    <col min="10770" max="10770" width="17" style="27" customWidth="1"/>
    <col min="10771" max="10771" width="16.140625" style="27" customWidth="1"/>
    <col min="10772" max="10773" width="18.140625" style="27" customWidth="1"/>
    <col min="10774" max="10774" width="11.42578125" style="27"/>
    <col min="10775" max="10775" width="16.5703125" style="27" customWidth="1"/>
    <col min="10776" max="11009" width="11.42578125" style="27"/>
    <col min="11010" max="11010" width="12.7109375" style="27" customWidth="1"/>
    <col min="11011" max="11014" width="15.85546875" style="27" customWidth="1"/>
    <col min="11015" max="11017" width="15" style="27" customWidth="1"/>
    <col min="11018" max="11018" width="19.140625" style="27" customWidth="1"/>
    <col min="11019" max="11019" width="11.42578125" style="27"/>
    <col min="11020" max="11021" width="13.85546875" style="27" customWidth="1"/>
    <col min="11022" max="11022" width="11.28515625" style="27" customWidth="1"/>
    <col min="11023" max="11025" width="15.42578125" style="27" customWidth="1"/>
    <col min="11026" max="11026" width="17" style="27" customWidth="1"/>
    <col min="11027" max="11027" width="16.140625" style="27" customWidth="1"/>
    <col min="11028" max="11029" width="18.140625" style="27" customWidth="1"/>
    <col min="11030" max="11030" width="11.42578125" style="27"/>
    <col min="11031" max="11031" width="16.5703125" style="27" customWidth="1"/>
    <col min="11032" max="11265" width="11.42578125" style="27"/>
    <col min="11266" max="11266" width="12.7109375" style="27" customWidth="1"/>
    <col min="11267" max="11270" width="15.85546875" style="27" customWidth="1"/>
    <col min="11271" max="11273" width="15" style="27" customWidth="1"/>
    <col min="11274" max="11274" width="19.140625" style="27" customWidth="1"/>
    <col min="11275" max="11275" width="11.42578125" style="27"/>
    <col min="11276" max="11277" width="13.85546875" style="27" customWidth="1"/>
    <col min="11278" max="11278" width="11.28515625" style="27" customWidth="1"/>
    <col min="11279" max="11281" width="15.42578125" style="27" customWidth="1"/>
    <col min="11282" max="11282" width="17" style="27" customWidth="1"/>
    <col min="11283" max="11283" width="16.140625" style="27" customWidth="1"/>
    <col min="11284" max="11285" width="18.140625" style="27" customWidth="1"/>
    <col min="11286" max="11286" width="11.42578125" style="27"/>
    <col min="11287" max="11287" width="16.5703125" style="27" customWidth="1"/>
    <col min="11288" max="11521" width="11.42578125" style="27"/>
    <col min="11522" max="11522" width="12.7109375" style="27" customWidth="1"/>
    <col min="11523" max="11526" width="15.85546875" style="27" customWidth="1"/>
    <col min="11527" max="11529" width="15" style="27" customWidth="1"/>
    <col min="11530" max="11530" width="19.140625" style="27" customWidth="1"/>
    <col min="11531" max="11531" width="11.42578125" style="27"/>
    <col min="11532" max="11533" width="13.85546875" style="27" customWidth="1"/>
    <col min="11534" max="11534" width="11.28515625" style="27" customWidth="1"/>
    <col min="11535" max="11537" width="15.42578125" style="27" customWidth="1"/>
    <col min="11538" max="11538" width="17" style="27" customWidth="1"/>
    <col min="11539" max="11539" width="16.140625" style="27" customWidth="1"/>
    <col min="11540" max="11541" width="18.140625" style="27" customWidth="1"/>
    <col min="11542" max="11542" width="11.42578125" style="27"/>
    <col min="11543" max="11543" width="16.5703125" style="27" customWidth="1"/>
    <col min="11544" max="11777" width="11.42578125" style="27"/>
    <col min="11778" max="11778" width="12.7109375" style="27" customWidth="1"/>
    <col min="11779" max="11782" width="15.85546875" style="27" customWidth="1"/>
    <col min="11783" max="11785" width="15" style="27" customWidth="1"/>
    <col min="11786" max="11786" width="19.140625" style="27" customWidth="1"/>
    <col min="11787" max="11787" width="11.42578125" style="27"/>
    <col min="11788" max="11789" width="13.85546875" style="27" customWidth="1"/>
    <col min="11790" max="11790" width="11.28515625" style="27" customWidth="1"/>
    <col min="11791" max="11793" width="15.42578125" style="27" customWidth="1"/>
    <col min="11794" max="11794" width="17" style="27" customWidth="1"/>
    <col min="11795" max="11795" width="16.140625" style="27" customWidth="1"/>
    <col min="11796" max="11797" width="18.140625" style="27" customWidth="1"/>
    <col min="11798" max="11798" width="11.42578125" style="27"/>
    <col min="11799" max="11799" width="16.5703125" style="27" customWidth="1"/>
    <col min="11800" max="12033" width="11.42578125" style="27"/>
    <col min="12034" max="12034" width="12.7109375" style="27" customWidth="1"/>
    <col min="12035" max="12038" width="15.85546875" style="27" customWidth="1"/>
    <col min="12039" max="12041" width="15" style="27" customWidth="1"/>
    <col min="12042" max="12042" width="19.140625" style="27" customWidth="1"/>
    <col min="12043" max="12043" width="11.42578125" style="27"/>
    <col min="12044" max="12045" width="13.85546875" style="27" customWidth="1"/>
    <col min="12046" max="12046" width="11.28515625" style="27" customWidth="1"/>
    <col min="12047" max="12049" width="15.42578125" style="27" customWidth="1"/>
    <col min="12050" max="12050" width="17" style="27" customWidth="1"/>
    <col min="12051" max="12051" width="16.140625" style="27" customWidth="1"/>
    <col min="12052" max="12053" width="18.140625" style="27" customWidth="1"/>
    <col min="12054" max="12054" width="11.42578125" style="27"/>
    <col min="12055" max="12055" width="16.5703125" style="27" customWidth="1"/>
    <col min="12056" max="12289" width="11.42578125" style="27"/>
    <col min="12290" max="12290" width="12.7109375" style="27" customWidth="1"/>
    <col min="12291" max="12294" width="15.85546875" style="27" customWidth="1"/>
    <col min="12295" max="12297" width="15" style="27" customWidth="1"/>
    <col min="12298" max="12298" width="19.140625" style="27" customWidth="1"/>
    <col min="12299" max="12299" width="11.42578125" style="27"/>
    <col min="12300" max="12301" width="13.85546875" style="27" customWidth="1"/>
    <col min="12302" max="12302" width="11.28515625" style="27" customWidth="1"/>
    <col min="12303" max="12305" width="15.42578125" style="27" customWidth="1"/>
    <col min="12306" max="12306" width="17" style="27" customWidth="1"/>
    <col min="12307" max="12307" width="16.140625" style="27" customWidth="1"/>
    <col min="12308" max="12309" width="18.140625" style="27" customWidth="1"/>
    <col min="12310" max="12310" width="11.42578125" style="27"/>
    <col min="12311" max="12311" width="16.5703125" style="27" customWidth="1"/>
    <col min="12312" max="12545" width="11.42578125" style="27"/>
    <col min="12546" max="12546" width="12.7109375" style="27" customWidth="1"/>
    <col min="12547" max="12550" width="15.85546875" style="27" customWidth="1"/>
    <col min="12551" max="12553" width="15" style="27" customWidth="1"/>
    <col min="12554" max="12554" width="19.140625" style="27" customWidth="1"/>
    <col min="12555" max="12555" width="11.42578125" style="27"/>
    <col min="12556" max="12557" width="13.85546875" style="27" customWidth="1"/>
    <col min="12558" max="12558" width="11.28515625" style="27" customWidth="1"/>
    <col min="12559" max="12561" width="15.42578125" style="27" customWidth="1"/>
    <col min="12562" max="12562" width="17" style="27" customWidth="1"/>
    <col min="12563" max="12563" width="16.140625" style="27" customWidth="1"/>
    <col min="12564" max="12565" width="18.140625" style="27" customWidth="1"/>
    <col min="12566" max="12566" width="11.42578125" style="27"/>
    <col min="12567" max="12567" width="16.5703125" style="27" customWidth="1"/>
    <col min="12568" max="12801" width="11.42578125" style="27"/>
    <col min="12802" max="12802" width="12.7109375" style="27" customWidth="1"/>
    <col min="12803" max="12806" width="15.85546875" style="27" customWidth="1"/>
    <col min="12807" max="12809" width="15" style="27" customWidth="1"/>
    <col min="12810" max="12810" width="19.140625" style="27" customWidth="1"/>
    <col min="12811" max="12811" width="11.42578125" style="27"/>
    <col min="12812" max="12813" width="13.85546875" style="27" customWidth="1"/>
    <col min="12814" max="12814" width="11.28515625" style="27" customWidth="1"/>
    <col min="12815" max="12817" width="15.42578125" style="27" customWidth="1"/>
    <col min="12818" max="12818" width="17" style="27" customWidth="1"/>
    <col min="12819" max="12819" width="16.140625" style="27" customWidth="1"/>
    <col min="12820" max="12821" width="18.140625" style="27" customWidth="1"/>
    <col min="12822" max="12822" width="11.42578125" style="27"/>
    <col min="12823" max="12823" width="16.5703125" style="27" customWidth="1"/>
    <col min="12824" max="13057" width="11.42578125" style="27"/>
    <col min="13058" max="13058" width="12.7109375" style="27" customWidth="1"/>
    <col min="13059" max="13062" width="15.85546875" style="27" customWidth="1"/>
    <col min="13063" max="13065" width="15" style="27" customWidth="1"/>
    <col min="13066" max="13066" width="19.140625" style="27" customWidth="1"/>
    <col min="13067" max="13067" width="11.42578125" style="27"/>
    <col min="13068" max="13069" width="13.85546875" style="27" customWidth="1"/>
    <col min="13070" max="13070" width="11.28515625" style="27" customWidth="1"/>
    <col min="13071" max="13073" width="15.42578125" style="27" customWidth="1"/>
    <col min="13074" max="13074" width="17" style="27" customWidth="1"/>
    <col min="13075" max="13075" width="16.140625" style="27" customWidth="1"/>
    <col min="13076" max="13077" width="18.140625" style="27" customWidth="1"/>
    <col min="13078" max="13078" width="11.42578125" style="27"/>
    <col min="13079" max="13079" width="16.5703125" style="27" customWidth="1"/>
    <col min="13080" max="13313" width="11.42578125" style="27"/>
    <col min="13314" max="13314" width="12.7109375" style="27" customWidth="1"/>
    <col min="13315" max="13318" width="15.85546875" style="27" customWidth="1"/>
    <col min="13319" max="13321" width="15" style="27" customWidth="1"/>
    <col min="13322" max="13322" width="19.140625" style="27" customWidth="1"/>
    <col min="13323" max="13323" width="11.42578125" style="27"/>
    <col min="13324" max="13325" width="13.85546875" style="27" customWidth="1"/>
    <col min="13326" max="13326" width="11.28515625" style="27" customWidth="1"/>
    <col min="13327" max="13329" width="15.42578125" style="27" customWidth="1"/>
    <col min="13330" max="13330" width="17" style="27" customWidth="1"/>
    <col min="13331" max="13331" width="16.140625" style="27" customWidth="1"/>
    <col min="13332" max="13333" width="18.140625" style="27" customWidth="1"/>
    <col min="13334" max="13334" width="11.42578125" style="27"/>
    <col min="13335" max="13335" width="16.5703125" style="27" customWidth="1"/>
    <col min="13336" max="13569" width="11.42578125" style="27"/>
    <col min="13570" max="13570" width="12.7109375" style="27" customWidth="1"/>
    <col min="13571" max="13574" width="15.85546875" style="27" customWidth="1"/>
    <col min="13575" max="13577" width="15" style="27" customWidth="1"/>
    <col min="13578" max="13578" width="19.140625" style="27" customWidth="1"/>
    <col min="13579" max="13579" width="11.42578125" style="27"/>
    <col min="13580" max="13581" width="13.85546875" style="27" customWidth="1"/>
    <col min="13582" max="13582" width="11.28515625" style="27" customWidth="1"/>
    <col min="13583" max="13585" width="15.42578125" style="27" customWidth="1"/>
    <col min="13586" max="13586" width="17" style="27" customWidth="1"/>
    <col min="13587" max="13587" width="16.140625" style="27" customWidth="1"/>
    <col min="13588" max="13589" width="18.140625" style="27" customWidth="1"/>
    <col min="13590" max="13590" width="11.42578125" style="27"/>
    <col min="13591" max="13591" width="16.5703125" style="27" customWidth="1"/>
    <col min="13592" max="13825" width="11.42578125" style="27"/>
    <col min="13826" max="13826" width="12.7109375" style="27" customWidth="1"/>
    <col min="13827" max="13830" width="15.85546875" style="27" customWidth="1"/>
    <col min="13831" max="13833" width="15" style="27" customWidth="1"/>
    <col min="13834" max="13834" width="19.140625" style="27" customWidth="1"/>
    <col min="13835" max="13835" width="11.42578125" style="27"/>
    <col min="13836" max="13837" width="13.85546875" style="27" customWidth="1"/>
    <col min="13838" max="13838" width="11.28515625" style="27" customWidth="1"/>
    <col min="13839" max="13841" width="15.42578125" style="27" customWidth="1"/>
    <col min="13842" max="13842" width="17" style="27" customWidth="1"/>
    <col min="13843" max="13843" width="16.140625" style="27" customWidth="1"/>
    <col min="13844" max="13845" width="18.140625" style="27" customWidth="1"/>
    <col min="13846" max="13846" width="11.42578125" style="27"/>
    <col min="13847" max="13847" width="16.5703125" style="27" customWidth="1"/>
    <col min="13848" max="14081" width="11.42578125" style="27"/>
    <col min="14082" max="14082" width="12.7109375" style="27" customWidth="1"/>
    <col min="14083" max="14086" width="15.85546875" style="27" customWidth="1"/>
    <col min="14087" max="14089" width="15" style="27" customWidth="1"/>
    <col min="14090" max="14090" width="19.140625" style="27" customWidth="1"/>
    <col min="14091" max="14091" width="11.42578125" style="27"/>
    <col min="14092" max="14093" width="13.85546875" style="27" customWidth="1"/>
    <col min="14094" max="14094" width="11.28515625" style="27" customWidth="1"/>
    <col min="14095" max="14097" width="15.42578125" style="27" customWidth="1"/>
    <col min="14098" max="14098" width="17" style="27" customWidth="1"/>
    <col min="14099" max="14099" width="16.140625" style="27" customWidth="1"/>
    <col min="14100" max="14101" width="18.140625" style="27" customWidth="1"/>
    <col min="14102" max="14102" width="11.42578125" style="27"/>
    <col min="14103" max="14103" width="16.5703125" style="27" customWidth="1"/>
    <col min="14104" max="14337" width="11.42578125" style="27"/>
    <col min="14338" max="14338" width="12.7109375" style="27" customWidth="1"/>
    <col min="14339" max="14342" width="15.85546875" style="27" customWidth="1"/>
    <col min="14343" max="14345" width="15" style="27" customWidth="1"/>
    <col min="14346" max="14346" width="19.140625" style="27" customWidth="1"/>
    <col min="14347" max="14347" width="11.42578125" style="27"/>
    <col min="14348" max="14349" width="13.85546875" style="27" customWidth="1"/>
    <col min="14350" max="14350" width="11.28515625" style="27" customWidth="1"/>
    <col min="14351" max="14353" width="15.42578125" style="27" customWidth="1"/>
    <col min="14354" max="14354" width="17" style="27" customWidth="1"/>
    <col min="14355" max="14355" width="16.140625" style="27" customWidth="1"/>
    <col min="14356" max="14357" width="18.140625" style="27" customWidth="1"/>
    <col min="14358" max="14358" width="11.42578125" style="27"/>
    <col min="14359" max="14359" width="16.5703125" style="27" customWidth="1"/>
    <col min="14360" max="14593" width="11.42578125" style="27"/>
    <col min="14594" max="14594" width="12.7109375" style="27" customWidth="1"/>
    <col min="14595" max="14598" width="15.85546875" style="27" customWidth="1"/>
    <col min="14599" max="14601" width="15" style="27" customWidth="1"/>
    <col min="14602" max="14602" width="19.140625" style="27" customWidth="1"/>
    <col min="14603" max="14603" width="11.42578125" style="27"/>
    <col min="14604" max="14605" width="13.85546875" style="27" customWidth="1"/>
    <col min="14606" max="14606" width="11.28515625" style="27" customWidth="1"/>
    <col min="14607" max="14609" width="15.42578125" style="27" customWidth="1"/>
    <col min="14610" max="14610" width="17" style="27" customWidth="1"/>
    <col min="14611" max="14611" width="16.140625" style="27" customWidth="1"/>
    <col min="14612" max="14613" width="18.140625" style="27" customWidth="1"/>
    <col min="14614" max="14614" width="11.42578125" style="27"/>
    <col min="14615" max="14615" width="16.5703125" style="27" customWidth="1"/>
    <col min="14616" max="14849" width="11.42578125" style="27"/>
    <col min="14850" max="14850" width="12.7109375" style="27" customWidth="1"/>
    <col min="14851" max="14854" width="15.85546875" style="27" customWidth="1"/>
    <col min="14855" max="14857" width="15" style="27" customWidth="1"/>
    <col min="14858" max="14858" width="19.140625" style="27" customWidth="1"/>
    <col min="14859" max="14859" width="11.42578125" style="27"/>
    <col min="14860" max="14861" width="13.85546875" style="27" customWidth="1"/>
    <col min="14862" max="14862" width="11.28515625" style="27" customWidth="1"/>
    <col min="14863" max="14865" width="15.42578125" style="27" customWidth="1"/>
    <col min="14866" max="14866" width="17" style="27" customWidth="1"/>
    <col min="14867" max="14867" width="16.140625" style="27" customWidth="1"/>
    <col min="14868" max="14869" width="18.140625" style="27" customWidth="1"/>
    <col min="14870" max="14870" width="11.42578125" style="27"/>
    <col min="14871" max="14871" width="16.5703125" style="27" customWidth="1"/>
    <col min="14872" max="15105" width="11.42578125" style="27"/>
    <col min="15106" max="15106" width="12.7109375" style="27" customWidth="1"/>
    <col min="15107" max="15110" width="15.85546875" style="27" customWidth="1"/>
    <col min="15111" max="15113" width="15" style="27" customWidth="1"/>
    <col min="15114" max="15114" width="19.140625" style="27" customWidth="1"/>
    <col min="15115" max="15115" width="11.42578125" style="27"/>
    <col min="15116" max="15117" width="13.85546875" style="27" customWidth="1"/>
    <col min="15118" max="15118" width="11.28515625" style="27" customWidth="1"/>
    <col min="15119" max="15121" width="15.42578125" style="27" customWidth="1"/>
    <col min="15122" max="15122" width="17" style="27" customWidth="1"/>
    <col min="15123" max="15123" width="16.140625" style="27" customWidth="1"/>
    <col min="15124" max="15125" width="18.140625" style="27" customWidth="1"/>
    <col min="15126" max="15126" width="11.42578125" style="27"/>
    <col min="15127" max="15127" width="16.5703125" style="27" customWidth="1"/>
    <col min="15128" max="15361" width="11.42578125" style="27"/>
    <col min="15362" max="15362" width="12.7109375" style="27" customWidth="1"/>
    <col min="15363" max="15366" width="15.85546875" style="27" customWidth="1"/>
    <col min="15367" max="15369" width="15" style="27" customWidth="1"/>
    <col min="15370" max="15370" width="19.140625" style="27" customWidth="1"/>
    <col min="15371" max="15371" width="11.42578125" style="27"/>
    <col min="15372" max="15373" width="13.85546875" style="27" customWidth="1"/>
    <col min="15374" max="15374" width="11.28515625" style="27" customWidth="1"/>
    <col min="15375" max="15377" width="15.42578125" style="27" customWidth="1"/>
    <col min="15378" max="15378" width="17" style="27" customWidth="1"/>
    <col min="15379" max="15379" width="16.140625" style="27" customWidth="1"/>
    <col min="15380" max="15381" width="18.140625" style="27" customWidth="1"/>
    <col min="15382" max="15382" width="11.42578125" style="27"/>
    <col min="15383" max="15383" width="16.5703125" style="27" customWidth="1"/>
    <col min="15384" max="15617" width="11.42578125" style="27"/>
    <col min="15618" max="15618" width="12.7109375" style="27" customWidth="1"/>
    <col min="15619" max="15622" width="15.85546875" style="27" customWidth="1"/>
    <col min="15623" max="15625" width="15" style="27" customWidth="1"/>
    <col min="15626" max="15626" width="19.140625" style="27" customWidth="1"/>
    <col min="15627" max="15627" width="11.42578125" style="27"/>
    <col min="15628" max="15629" width="13.85546875" style="27" customWidth="1"/>
    <col min="15630" max="15630" width="11.28515625" style="27" customWidth="1"/>
    <col min="15631" max="15633" width="15.42578125" style="27" customWidth="1"/>
    <col min="15634" max="15634" width="17" style="27" customWidth="1"/>
    <col min="15635" max="15635" width="16.140625" style="27" customWidth="1"/>
    <col min="15636" max="15637" width="18.140625" style="27" customWidth="1"/>
    <col min="15638" max="15638" width="11.42578125" style="27"/>
    <col min="15639" max="15639" width="16.5703125" style="27" customWidth="1"/>
    <col min="15640" max="15873" width="11.42578125" style="27"/>
    <col min="15874" max="15874" width="12.7109375" style="27" customWidth="1"/>
    <col min="15875" max="15878" width="15.85546875" style="27" customWidth="1"/>
    <col min="15879" max="15881" width="15" style="27" customWidth="1"/>
    <col min="15882" max="15882" width="19.140625" style="27" customWidth="1"/>
    <col min="15883" max="15883" width="11.42578125" style="27"/>
    <col min="15884" max="15885" width="13.85546875" style="27" customWidth="1"/>
    <col min="15886" max="15886" width="11.28515625" style="27" customWidth="1"/>
    <col min="15887" max="15889" width="15.42578125" style="27" customWidth="1"/>
    <col min="15890" max="15890" width="17" style="27" customWidth="1"/>
    <col min="15891" max="15891" width="16.140625" style="27" customWidth="1"/>
    <col min="15892" max="15893" width="18.140625" style="27" customWidth="1"/>
    <col min="15894" max="15894" width="11.42578125" style="27"/>
    <col min="15895" max="15895" width="16.5703125" style="27" customWidth="1"/>
    <col min="15896" max="16129" width="11.42578125" style="27"/>
    <col min="16130" max="16130" width="12.7109375" style="27" customWidth="1"/>
    <col min="16131" max="16134" width="15.85546875" style="27" customWidth="1"/>
    <col min="16135" max="16137" width="15" style="27" customWidth="1"/>
    <col min="16138" max="16138" width="19.140625" style="27" customWidth="1"/>
    <col min="16139" max="16139" width="11.42578125" style="27"/>
    <col min="16140" max="16141" width="13.85546875" style="27" customWidth="1"/>
    <col min="16142" max="16142" width="11.28515625" style="27" customWidth="1"/>
    <col min="16143" max="16145" width="15.42578125" style="27" customWidth="1"/>
    <col min="16146" max="16146" width="17" style="27" customWidth="1"/>
    <col min="16147" max="16147" width="16.140625" style="27" customWidth="1"/>
    <col min="16148" max="16149" width="18.140625" style="27" customWidth="1"/>
    <col min="16150" max="16150" width="11.42578125" style="27"/>
    <col min="16151" max="16151" width="16.5703125" style="27" customWidth="1"/>
    <col min="16152" max="16384" width="11.42578125" style="27"/>
  </cols>
  <sheetData>
    <row r="1" spans="1:22" s="50" customFormat="1" ht="34.5" customHeight="1" x14ac:dyDescent="0.25">
      <c r="A1" s="178"/>
      <c r="C1" s="255" t="s">
        <v>1529</v>
      </c>
      <c r="D1" s="255"/>
      <c r="E1" s="255"/>
      <c r="F1" s="182"/>
      <c r="G1" s="256" t="s">
        <v>1530</v>
      </c>
      <c r="H1" s="257"/>
      <c r="I1" s="258"/>
      <c r="J1" s="29"/>
      <c r="K1" s="259" t="s">
        <v>1531</v>
      </c>
      <c r="L1" s="260"/>
      <c r="M1" s="261"/>
      <c r="N1" s="28"/>
      <c r="O1" s="259" t="s">
        <v>1532</v>
      </c>
      <c r="P1" s="260"/>
      <c r="Q1" s="261"/>
      <c r="S1" s="259" t="s">
        <v>1533</v>
      </c>
      <c r="T1" s="260"/>
      <c r="U1" s="261"/>
      <c r="V1" s="51"/>
    </row>
    <row r="2" spans="1:22" s="32" customFormat="1" ht="30" x14ac:dyDescent="0.2">
      <c r="A2" s="179" t="s">
        <v>2176</v>
      </c>
      <c r="B2" s="31" t="s">
        <v>16</v>
      </c>
      <c r="C2" s="31" t="s">
        <v>1534</v>
      </c>
      <c r="D2" s="31" t="s">
        <v>1535</v>
      </c>
      <c r="E2" s="31" t="s">
        <v>1536</v>
      </c>
      <c r="F2" s="181" t="s">
        <v>2183</v>
      </c>
      <c r="G2" s="140" t="s">
        <v>1534</v>
      </c>
      <c r="H2" s="31" t="s">
        <v>1535</v>
      </c>
      <c r="I2" s="31" t="s">
        <v>1536</v>
      </c>
      <c r="K2" s="31" t="s">
        <v>1534</v>
      </c>
      <c r="L2" s="31" t="s">
        <v>1535</v>
      </c>
      <c r="M2" s="31" t="s">
        <v>1536</v>
      </c>
      <c r="N2" s="28"/>
      <c r="O2" s="31" t="s">
        <v>1534</v>
      </c>
      <c r="P2" s="31" t="s">
        <v>1535</v>
      </c>
      <c r="Q2" s="31" t="s">
        <v>1536</v>
      </c>
      <c r="S2" s="31" t="s">
        <v>1534</v>
      </c>
      <c r="T2" s="31" t="s">
        <v>1535</v>
      </c>
      <c r="U2" s="31" t="s">
        <v>1536</v>
      </c>
    </row>
    <row r="3" spans="1:22" x14ac:dyDescent="0.2">
      <c r="A3" s="180" t="str">
        <f>CONCATENATE(MONTH(B3)&amp;"-"&amp;YEAR(B3))</f>
        <v>9-2003</v>
      </c>
      <c r="B3" s="33">
        <v>37865</v>
      </c>
      <c r="C3" s="34">
        <v>3.0011739130434791E-3</v>
      </c>
      <c r="D3" s="35">
        <v>1.2613556429377911E-3</v>
      </c>
      <c r="E3" s="35">
        <v>3.0000000000000001E-3</v>
      </c>
      <c r="F3" s="177" t="str">
        <f>CONCATENATE(MONTH(B3)&amp;"-"&amp;YEAR(B3))</f>
        <v>9-2003</v>
      </c>
      <c r="G3" s="36"/>
      <c r="H3" s="35"/>
      <c r="I3" s="35"/>
      <c r="K3" s="34">
        <v>6.3399999999999998E-2</v>
      </c>
      <c r="L3" s="35"/>
      <c r="P3" s="35"/>
      <c r="Q3" s="35"/>
      <c r="T3" s="35"/>
    </row>
    <row r="4" spans="1:22" x14ac:dyDescent="0.2">
      <c r="A4" s="180" t="str">
        <f t="shared" ref="A4:A67" si="0">CONCATENATE(MONTH(B4)&amp;"-"&amp;YEAR(B4))</f>
        <v>10-2003</v>
      </c>
      <c r="B4" s="33">
        <v>37895</v>
      </c>
      <c r="C4" s="34">
        <v>2.9879999999999989E-3</v>
      </c>
      <c r="D4" s="35">
        <v>8.6605839460001332E-4</v>
      </c>
      <c r="E4" s="35">
        <v>2.8E-3</v>
      </c>
      <c r="F4" s="177" t="str">
        <f t="shared" ref="F4:F67" si="1">CONCATENATE(MONTH(B4)&amp;"-"&amp;YEAR(B4))</f>
        <v>10-2003</v>
      </c>
      <c r="G4" s="37">
        <v>6.5749999999999989E-2</v>
      </c>
      <c r="H4" s="35">
        <v>2.7375133957364224E-3</v>
      </c>
      <c r="I4" s="35">
        <v>6.5000000000000002E-2</v>
      </c>
      <c r="K4" s="34">
        <v>6.1699999999999998E-2</v>
      </c>
      <c r="L4" s="35">
        <v>6.7171764293990424E-3</v>
      </c>
      <c r="M4" s="38">
        <v>6.0999999999999999E-2</v>
      </c>
      <c r="N4" s="38"/>
      <c r="P4" s="35"/>
      <c r="Q4" s="35"/>
      <c r="T4" s="35"/>
    </row>
    <row r="5" spans="1:22" x14ac:dyDescent="0.2">
      <c r="A5" s="180" t="str">
        <f t="shared" si="0"/>
        <v>11-2003</v>
      </c>
      <c r="B5" s="33">
        <v>37926</v>
      </c>
      <c r="C5" s="34">
        <v>2.0755102040816327E-3</v>
      </c>
      <c r="D5" s="35">
        <v>9.5099303630575497E-4</v>
      </c>
      <c r="E5" s="35">
        <v>2E-3</v>
      </c>
      <c r="F5" s="177" t="str">
        <f t="shared" si="1"/>
        <v>11-2003</v>
      </c>
      <c r="G5" s="37">
        <v>6.0576808510638305E-2</v>
      </c>
      <c r="H5" s="35">
        <v>1.8817014807176423E-3</v>
      </c>
      <c r="I5" s="35">
        <v>6.0699999999999997E-2</v>
      </c>
      <c r="K5" s="34">
        <v>5.8099999999999999E-2</v>
      </c>
      <c r="L5" s="35">
        <v>3.5304241306238779E-3</v>
      </c>
      <c r="M5" s="38">
        <v>5.8000000000000003E-2</v>
      </c>
      <c r="N5" s="38"/>
      <c r="P5" s="35"/>
      <c r="Q5" s="35"/>
      <c r="T5" s="35"/>
    </row>
    <row r="6" spans="1:22" x14ac:dyDescent="0.2">
      <c r="A6" s="180" t="str">
        <f t="shared" si="0"/>
        <v>12-2003</v>
      </c>
      <c r="B6" s="33">
        <v>37956</v>
      </c>
      <c r="C6" s="34">
        <v>3.1666666666666662E-3</v>
      </c>
      <c r="D6" s="35">
        <v>8.5727024951397798E-4</v>
      </c>
      <c r="E6" s="35">
        <v>3.3999999999999998E-3</v>
      </c>
      <c r="F6" s="177" t="str">
        <f t="shared" si="1"/>
        <v>12-2003</v>
      </c>
      <c r="G6" s="37">
        <v>6.2410256410256416E-2</v>
      </c>
      <c r="H6" s="35">
        <v>1.7802712495567192E-3</v>
      </c>
      <c r="I6" s="35">
        <v>6.2199999999999998E-2</v>
      </c>
      <c r="K6" s="34">
        <v>5.7500000000000002E-2</v>
      </c>
      <c r="L6" s="35">
        <v>2.9759060922182235E-3</v>
      </c>
      <c r="M6" s="38">
        <v>5.7000000000000002E-2</v>
      </c>
      <c r="N6" s="38"/>
      <c r="P6" s="35"/>
      <c r="Q6" s="35"/>
      <c r="T6" s="35"/>
    </row>
    <row r="7" spans="1:22" x14ac:dyDescent="0.2">
      <c r="A7" s="180" t="str">
        <f t="shared" si="0"/>
        <v>1-2004</v>
      </c>
      <c r="B7" s="33">
        <v>37987</v>
      </c>
      <c r="C7" s="34">
        <v>1.0150000000000001E-2</v>
      </c>
      <c r="D7" s="35">
        <v>1.8043597994065181E-3</v>
      </c>
      <c r="E7" s="35">
        <v>1.0149999999999999E-2</v>
      </c>
      <c r="F7" s="177" t="str">
        <f t="shared" si="1"/>
        <v>1-2004</v>
      </c>
      <c r="G7" s="37">
        <v>5.9592592592592607E-2</v>
      </c>
      <c r="H7" s="35">
        <v>3.5368052811312434E-3</v>
      </c>
      <c r="I7" s="35">
        <v>5.9299999999999999E-2</v>
      </c>
      <c r="K7" s="34">
        <v>5.7800000000000004E-2</v>
      </c>
      <c r="L7" s="35">
        <v>4.4511339659561574E-3</v>
      </c>
      <c r="M7" s="38">
        <v>5.8249999999999996E-2</v>
      </c>
      <c r="N7" s="38"/>
      <c r="P7" s="35"/>
      <c r="Q7" s="35"/>
      <c r="T7" s="35"/>
    </row>
    <row r="8" spans="1:22" x14ac:dyDescent="0.2">
      <c r="A8" s="180" t="str">
        <f t="shared" si="0"/>
        <v>2-2004</v>
      </c>
      <c r="B8" s="33">
        <v>38018</v>
      </c>
      <c r="C8" s="34">
        <v>1.0552499999999999E-2</v>
      </c>
      <c r="D8" s="35">
        <v>1.8117830146868259E-3</v>
      </c>
      <c r="E8" s="35">
        <v>1.0500000000000001E-2</v>
      </c>
      <c r="F8" s="177" t="str">
        <f t="shared" si="1"/>
        <v>2-2004</v>
      </c>
      <c r="G8" s="39">
        <v>5.8119999999999991E-2</v>
      </c>
      <c r="H8" s="35">
        <v>3.0334206806248974E-3</v>
      </c>
      <c r="I8" s="35">
        <v>5.8000000000000003E-2</v>
      </c>
      <c r="K8" s="34">
        <v>5.7200000000000001E-2</v>
      </c>
      <c r="L8" s="35">
        <v>3.7751763952319347E-3</v>
      </c>
      <c r="M8" s="38">
        <v>5.7500000000000002E-2</v>
      </c>
      <c r="N8" s="38"/>
      <c r="P8" s="35"/>
      <c r="Q8" s="35"/>
      <c r="T8" s="35"/>
    </row>
    <row r="9" spans="1:22" x14ac:dyDescent="0.2">
      <c r="A9" s="180" t="str">
        <f t="shared" si="0"/>
        <v>3-2004</v>
      </c>
      <c r="B9" s="33">
        <v>38047</v>
      </c>
      <c r="C9" s="34">
        <v>8.7975609756097538E-3</v>
      </c>
      <c r="D9" s="35">
        <v>1.268756833455097E-3</v>
      </c>
      <c r="E9" s="35">
        <v>8.9999999999999993E-3</v>
      </c>
      <c r="F9" s="177" t="str">
        <f t="shared" si="1"/>
        <v>3-2004</v>
      </c>
      <c r="G9" s="37">
        <v>5.7343902439024382E-2</v>
      </c>
      <c r="H9" s="35">
        <v>3.3901363380025441E-3</v>
      </c>
      <c r="I9" s="35">
        <v>5.7599999999999998E-2</v>
      </c>
      <c r="K9" s="34">
        <v>5.5399999999999998E-2</v>
      </c>
      <c r="L9" s="35">
        <v>4.5194048549464776E-3</v>
      </c>
      <c r="M9" s="38">
        <v>5.6000000000000001E-2</v>
      </c>
      <c r="N9" s="38"/>
      <c r="P9" s="35"/>
      <c r="Q9" s="35"/>
      <c r="T9" s="35"/>
    </row>
    <row r="10" spans="1:22" x14ac:dyDescent="0.2">
      <c r="A10" s="180" t="str">
        <f t="shared" si="0"/>
        <v>4-2004</v>
      </c>
      <c r="B10" s="33">
        <v>38078</v>
      </c>
      <c r="C10" s="34">
        <v>9.0022222222222222E-3</v>
      </c>
      <c r="D10" s="35">
        <v>1.2863777348693704E-3</v>
      </c>
      <c r="E10" s="35">
        <v>8.9999999999999993E-3</v>
      </c>
      <c r="F10" s="177" t="str">
        <f t="shared" si="1"/>
        <v>4-2004</v>
      </c>
      <c r="G10" s="37">
        <v>5.7806521739130423E-2</v>
      </c>
      <c r="H10" s="35">
        <v>3.3386891755042584E-3</v>
      </c>
      <c r="I10" s="35">
        <v>5.7750000000000003E-2</v>
      </c>
      <c r="K10" s="34">
        <v>5.7000000000000002E-2</v>
      </c>
      <c r="L10" s="35">
        <v>4.634706829949071E-3</v>
      </c>
      <c r="M10" s="38">
        <v>5.7000000000000002E-2</v>
      </c>
      <c r="N10" s="38"/>
      <c r="P10" s="35"/>
      <c r="Q10" s="35"/>
      <c r="T10" s="35"/>
    </row>
    <row r="11" spans="1:22" x14ac:dyDescent="0.2">
      <c r="A11" s="180" t="str">
        <f t="shared" si="0"/>
        <v>5-2004</v>
      </c>
      <c r="B11" s="33">
        <v>38108</v>
      </c>
      <c r="C11" s="34">
        <v>4.5552631578947376E-3</v>
      </c>
      <c r="D11" s="35">
        <v>1.1523647527891612E-3</v>
      </c>
      <c r="E11" s="35">
        <v>4.3E-3</v>
      </c>
      <c r="F11" s="177" t="str">
        <f t="shared" si="1"/>
        <v>5-2004</v>
      </c>
      <c r="G11" s="37">
        <v>5.5897368421052626E-2</v>
      </c>
      <c r="H11" s="35">
        <v>2.9610523003591998E-3</v>
      </c>
      <c r="I11" s="35">
        <v>5.5E-2</v>
      </c>
      <c r="K11" s="34">
        <v>5.4699999999999999E-2</v>
      </c>
      <c r="L11" s="35">
        <v>4.9823502299429388E-3</v>
      </c>
      <c r="M11" s="38">
        <v>5.45E-2</v>
      </c>
      <c r="N11" s="38"/>
      <c r="P11" s="35"/>
      <c r="Q11" s="35"/>
      <c r="T11" s="35"/>
    </row>
    <row r="12" spans="1:22" x14ac:dyDescent="0.2">
      <c r="A12" s="180" t="str">
        <f t="shared" si="0"/>
        <v>6-2004</v>
      </c>
      <c r="B12" s="33">
        <v>38139</v>
      </c>
      <c r="C12" s="34">
        <v>1.7257142857142859E-3</v>
      </c>
      <c r="D12" s="35">
        <v>1.5728099352550436E-3</v>
      </c>
      <c r="E12" s="35">
        <v>1.4E-3</v>
      </c>
      <c r="F12" s="177" t="str">
        <f t="shared" si="1"/>
        <v>6-2004</v>
      </c>
      <c r="G12" s="37">
        <v>5.6914285714285716E-2</v>
      </c>
      <c r="H12" s="35">
        <v>3.1187424744355506E-3</v>
      </c>
      <c r="I12" s="35">
        <v>5.6500000000000002E-2</v>
      </c>
      <c r="K12" s="34">
        <v>5.4100000000000002E-2</v>
      </c>
      <c r="L12" s="35">
        <v>5.0268982367215427E-3</v>
      </c>
      <c r="M12" s="38">
        <v>5.4699999999999999E-2</v>
      </c>
      <c r="N12" s="38"/>
      <c r="P12" s="35"/>
      <c r="Q12" s="35"/>
      <c r="T12" s="35"/>
    </row>
    <row r="13" spans="1:22" x14ac:dyDescent="0.2">
      <c r="A13" s="180" t="str">
        <f t="shared" si="0"/>
        <v>7-2004</v>
      </c>
      <c r="B13" s="33">
        <v>38169</v>
      </c>
      <c r="C13" s="34">
        <v>1.1878048780487806E-3</v>
      </c>
      <c r="D13" s="35">
        <v>1.2155647086747831E-3</v>
      </c>
      <c r="E13" s="35">
        <v>1.1000000000000001E-3</v>
      </c>
      <c r="F13" s="177" t="str">
        <f t="shared" si="1"/>
        <v>7-2004</v>
      </c>
      <c r="G13" s="37">
        <v>5.8417073170731713E-2</v>
      </c>
      <c r="H13" s="35">
        <v>3.0347901442294959E-3</v>
      </c>
      <c r="I13" s="35">
        <v>5.9299999999999999E-2</v>
      </c>
      <c r="K13" s="34">
        <v>5.6599999999999998E-2</v>
      </c>
      <c r="L13" s="35">
        <v>4.507583952675755E-3</v>
      </c>
      <c r="M13" s="38">
        <v>5.8000000000000003E-2</v>
      </c>
      <c r="N13" s="38"/>
      <c r="P13" s="35"/>
      <c r="Q13" s="35"/>
      <c r="T13" s="35"/>
    </row>
    <row r="14" spans="1:22" x14ac:dyDescent="0.2">
      <c r="A14" s="180" t="str">
        <f t="shared" si="0"/>
        <v>8-2004</v>
      </c>
      <c r="B14" s="33">
        <v>38200</v>
      </c>
      <c r="C14" s="34">
        <v>1.6837500000000001E-3</v>
      </c>
      <c r="D14" s="35">
        <v>1.3194567552717513E-3</v>
      </c>
      <c r="E14" s="35">
        <v>1.7899999999999999E-3</v>
      </c>
      <c r="F14" s="177" t="str">
        <f t="shared" si="1"/>
        <v>8-2004</v>
      </c>
      <c r="G14" s="37">
        <v>5.9221874999999986E-2</v>
      </c>
      <c r="H14" s="35">
        <v>2.8282827771889622E-3</v>
      </c>
      <c r="I14" s="35">
        <v>5.9900000000000002E-2</v>
      </c>
      <c r="K14" s="34">
        <v>5.5599999999999997E-2</v>
      </c>
      <c r="L14" s="35">
        <v>4.2929725020347167E-3</v>
      </c>
      <c r="M14" s="38">
        <v>5.5E-2</v>
      </c>
      <c r="N14" s="38"/>
      <c r="P14" s="35"/>
      <c r="Q14" s="35"/>
      <c r="T14" s="35"/>
    </row>
    <row r="15" spans="1:22" x14ac:dyDescent="0.2">
      <c r="A15" s="180" t="str">
        <f t="shared" si="0"/>
        <v>9-2004</v>
      </c>
      <c r="B15" s="33">
        <v>38231</v>
      </c>
      <c r="C15" s="34">
        <v>1.7428571428571423E-3</v>
      </c>
      <c r="D15" s="35">
        <v>1.0771109818523308E-3</v>
      </c>
      <c r="E15" s="35">
        <v>1.9E-3</v>
      </c>
      <c r="F15" s="177" t="str">
        <f t="shared" si="1"/>
        <v>9-2004</v>
      </c>
      <c r="G15" s="37">
        <v>5.7762857142857144E-2</v>
      </c>
      <c r="H15" s="35">
        <v>1.8237140052952596E-3</v>
      </c>
      <c r="I15" s="35">
        <v>5.8000000000000003E-2</v>
      </c>
      <c r="K15" s="34">
        <v>5.5599999999999997E-2</v>
      </c>
      <c r="L15" s="35">
        <v>4.0937808950658886E-3</v>
      </c>
      <c r="M15" s="38">
        <v>5.5E-2</v>
      </c>
      <c r="N15" s="38"/>
      <c r="P15" s="35"/>
      <c r="Q15" s="35"/>
      <c r="T15" s="35"/>
    </row>
    <row r="16" spans="1:22" x14ac:dyDescent="0.2">
      <c r="A16" s="180" t="str">
        <f t="shared" si="0"/>
        <v>10-2004</v>
      </c>
      <c r="B16" s="33">
        <v>38261</v>
      </c>
      <c r="C16" s="34">
        <v>1.9E-3</v>
      </c>
      <c r="D16" s="35">
        <v>5.9242530494188386E-4</v>
      </c>
      <c r="E16" s="35">
        <v>1.8E-3</v>
      </c>
      <c r="F16" s="177" t="str">
        <f t="shared" si="1"/>
        <v>10-2004</v>
      </c>
      <c r="G16" s="37">
        <v>5.8840624999999994E-2</v>
      </c>
      <c r="H16" s="35">
        <v>1.3999675975515729E-3</v>
      </c>
      <c r="I16" s="35">
        <v>5.935E-2</v>
      </c>
      <c r="K16" s="34">
        <v>5.5300000000000002E-2</v>
      </c>
      <c r="L16" s="35">
        <v>3.879560445116443E-3</v>
      </c>
      <c r="M16" s="38">
        <v>5.5E-2</v>
      </c>
      <c r="N16" s="38"/>
      <c r="P16" s="35"/>
      <c r="Q16" s="35"/>
      <c r="T16" s="35"/>
    </row>
    <row r="17" spans="1:20" x14ac:dyDescent="0.2">
      <c r="A17" s="180" t="str">
        <f t="shared" si="0"/>
        <v>11-2004</v>
      </c>
      <c r="B17" s="33">
        <v>38292</v>
      </c>
      <c r="C17" s="34">
        <v>2.4529411764705883E-3</v>
      </c>
      <c r="D17" s="35">
        <v>8.2266986956233798E-4</v>
      </c>
      <c r="E17" s="35">
        <v>2.5500000000000002E-3</v>
      </c>
      <c r="F17" s="177" t="str">
        <f t="shared" si="1"/>
        <v>11-2004</v>
      </c>
      <c r="G17" s="37">
        <v>5.6167647058823544E-2</v>
      </c>
      <c r="H17" s="35">
        <v>1.3891729868164807E-3</v>
      </c>
      <c r="I17" s="35">
        <v>5.6050000000000003E-2</v>
      </c>
      <c r="K17" s="34">
        <v>5.2699999999999997E-2</v>
      </c>
      <c r="L17" s="35">
        <v>4.3519495907743287E-3</v>
      </c>
      <c r="M17" s="38">
        <v>5.3249999999999999E-2</v>
      </c>
      <c r="N17" s="38"/>
      <c r="P17" s="35"/>
      <c r="Q17" s="35"/>
      <c r="T17" s="35"/>
    </row>
    <row r="18" spans="1:20" x14ac:dyDescent="0.2">
      <c r="A18" s="180" t="str">
        <f t="shared" si="0"/>
        <v>12-2004</v>
      </c>
      <c r="B18" s="33">
        <v>38322</v>
      </c>
      <c r="C18" s="34">
        <v>3.7675E-3</v>
      </c>
      <c r="D18" s="35">
        <v>9.8979083519494027E-4</v>
      </c>
      <c r="E18" s="35">
        <v>3.3999999999999998E-3</v>
      </c>
      <c r="F18" s="177" t="str">
        <f t="shared" si="1"/>
        <v>12-2004</v>
      </c>
      <c r="G18" s="37">
        <v>5.5770000000000007E-2</v>
      </c>
      <c r="H18" s="35">
        <v>1.0578643216765066E-3</v>
      </c>
      <c r="I18" s="35">
        <v>5.5399999999999998E-2</v>
      </c>
      <c r="K18" s="34">
        <v>5.33E-2</v>
      </c>
      <c r="L18" s="35">
        <v>3.4754440778788096E-3</v>
      </c>
      <c r="M18" s="38">
        <v>5.3199999999999997E-2</v>
      </c>
      <c r="N18" s="38"/>
      <c r="P18" s="35"/>
      <c r="Q18" s="35"/>
      <c r="T18" s="35"/>
    </row>
    <row r="19" spans="1:20" x14ac:dyDescent="0.2">
      <c r="A19" s="180" t="str">
        <f t="shared" si="0"/>
        <v>1-2005</v>
      </c>
      <c r="B19" s="33">
        <v>38353</v>
      </c>
      <c r="C19" s="34">
        <v>7.7533333333333352E-3</v>
      </c>
      <c r="D19" s="35">
        <v>1.1476312435901833E-3</v>
      </c>
      <c r="E19" s="35">
        <v>7.7000000000000002E-3</v>
      </c>
      <c r="F19" s="177" t="str">
        <f t="shared" si="1"/>
        <v>1-2005</v>
      </c>
      <c r="G19" s="37">
        <v>5.2120000000000014E-2</v>
      </c>
      <c r="H19" s="35">
        <v>2.9832174253472104E-3</v>
      </c>
      <c r="I19" s="35">
        <v>5.1999999999999998E-2</v>
      </c>
      <c r="K19" s="34">
        <v>5.2299999999999999E-2</v>
      </c>
      <c r="L19" s="35">
        <v>4.1237895671442735E-3</v>
      </c>
      <c r="M19" s="38">
        <v>5.0999999999999997E-2</v>
      </c>
      <c r="N19" s="38"/>
      <c r="P19" s="35"/>
      <c r="Q19" s="35"/>
      <c r="T19" s="35"/>
    </row>
    <row r="20" spans="1:20" x14ac:dyDescent="0.2">
      <c r="A20" s="180" t="str">
        <f t="shared" si="0"/>
        <v>2-2005</v>
      </c>
      <c r="B20" s="33">
        <v>38384</v>
      </c>
      <c r="C20" s="34">
        <v>1.0937142857142859E-2</v>
      </c>
      <c r="D20" s="35">
        <v>9.2580194625930428E-4</v>
      </c>
      <c r="E20" s="35">
        <v>1.0999999999999999E-2</v>
      </c>
      <c r="F20" s="177" t="str">
        <f t="shared" si="1"/>
        <v>2-2005</v>
      </c>
      <c r="G20" s="37">
        <v>5.2311428571428578E-2</v>
      </c>
      <c r="H20" s="35">
        <v>2.5719952690209458E-3</v>
      </c>
      <c r="I20" s="35">
        <v>5.1999999999999998E-2</v>
      </c>
      <c r="K20" s="34">
        <v>5.0299999999999997E-2</v>
      </c>
      <c r="L20" s="35">
        <v>3.9308778099180746E-3</v>
      </c>
      <c r="M20" s="38">
        <v>0.05</v>
      </c>
      <c r="N20" s="38"/>
      <c r="P20" s="35"/>
      <c r="Q20" s="35"/>
      <c r="T20" s="35"/>
    </row>
    <row r="21" spans="1:20" x14ac:dyDescent="0.2">
      <c r="A21" s="180" t="str">
        <f t="shared" si="0"/>
        <v>3-2005</v>
      </c>
      <c r="B21" s="33">
        <v>38412</v>
      </c>
      <c r="C21" s="34">
        <v>8.3766666666666694E-3</v>
      </c>
      <c r="D21" s="35">
        <v>9.4529080850479252E-4</v>
      </c>
      <c r="E21" s="35">
        <v>8.3999999999999995E-3</v>
      </c>
      <c r="F21" s="177" t="str">
        <f t="shared" si="1"/>
        <v>3-2005</v>
      </c>
      <c r="G21" s="37">
        <v>5.213333333333333E-2</v>
      </c>
      <c r="H21" s="35">
        <v>2.1465824214214023E-3</v>
      </c>
      <c r="I21" s="35">
        <v>5.2049999999999999E-2</v>
      </c>
      <c r="K21" s="34">
        <v>5.1399999999999994E-2</v>
      </c>
      <c r="L21" s="35">
        <v>5.8787795724184744E-3</v>
      </c>
      <c r="M21" s="38">
        <v>5.0599999999999999E-2</v>
      </c>
      <c r="N21" s="38"/>
      <c r="P21" s="35"/>
      <c r="Q21" s="35"/>
      <c r="T21" s="35"/>
    </row>
    <row r="22" spans="1:20" x14ac:dyDescent="0.2">
      <c r="A22" s="180" t="str">
        <f t="shared" si="0"/>
        <v>4-2005</v>
      </c>
      <c r="B22" s="33">
        <v>38443</v>
      </c>
      <c r="C22" s="34">
        <v>5.4933333333333327E-3</v>
      </c>
      <c r="D22" s="35">
        <v>1.495956235145691E-3</v>
      </c>
      <c r="E22" s="35">
        <v>5.9500000000000004E-3</v>
      </c>
      <c r="F22" s="177" t="str">
        <f t="shared" si="1"/>
        <v>4-2005</v>
      </c>
      <c r="G22" s="37">
        <v>5.1813333333333336E-2</v>
      </c>
      <c r="H22" s="35">
        <v>2.3690145388025746E-3</v>
      </c>
      <c r="I22" s="35">
        <v>5.21E-2</v>
      </c>
      <c r="K22" s="34">
        <v>4.9400000000000006E-2</v>
      </c>
      <c r="L22" s="35">
        <v>5.7781992183461297E-3</v>
      </c>
      <c r="M22" s="38">
        <v>5.0700000000000002E-2</v>
      </c>
      <c r="N22" s="38"/>
      <c r="P22" s="35"/>
      <c r="Q22" s="35"/>
      <c r="T22" s="35"/>
    </row>
    <row r="23" spans="1:20" x14ac:dyDescent="0.2">
      <c r="A23" s="180" t="str">
        <f t="shared" si="0"/>
        <v>5-2005</v>
      </c>
      <c r="B23" s="33">
        <v>38473</v>
      </c>
      <c r="C23" s="34">
        <v>3.7118181818181824E-3</v>
      </c>
      <c r="D23" s="35">
        <v>6.6749276468669428E-4</v>
      </c>
      <c r="E23" s="35">
        <v>3.7000000000000002E-3</v>
      </c>
      <c r="F23" s="177" t="str">
        <f t="shared" si="1"/>
        <v>5-2005</v>
      </c>
      <c r="G23" s="37">
        <v>5.0519696969696971E-2</v>
      </c>
      <c r="H23" s="35">
        <v>2.4268015020399414E-3</v>
      </c>
      <c r="I23" s="35">
        <v>0.05</v>
      </c>
      <c r="K23" s="34">
        <v>5.0799999999999998E-2</v>
      </c>
      <c r="L23" s="35">
        <v>3.5820734219167085E-3</v>
      </c>
      <c r="M23" s="38">
        <v>5.0599999999999999E-2</v>
      </c>
      <c r="N23" s="38"/>
      <c r="P23" s="35"/>
      <c r="Q23" s="35"/>
      <c r="T23" s="35"/>
    </row>
    <row r="24" spans="1:20" x14ac:dyDescent="0.2">
      <c r="A24" s="180" t="str">
        <f t="shared" si="0"/>
        <v>6-2005</v>
      </c>
      <c r="B24" s="33">
        <v>38504</v>
      </c>
      <c r="C24" s="34">
        <v>3.2378378378378385E-3</v>
      </c>
      <c r="D24" s="35">
        <v>1.3921109772474941E-3</v>
      </c>
      <c r="E24" s="35">
        <v>3.5000000000000001E-3</v>
      </c>
      <c r="F24" s="177" t="str">
        <f t="shared" si="1"/>
        <v>6-2005</v>
      </c>
      <c r="G24" s="37">
        <v>4.99E-2</v>
      </c>
      <c r="H24" s="35">
        <v>2.232089205704535E-3</v>
      </c>
      <c r="I24" s="35">
        <v>0.05</v>
      </c>
      <c r="K24" s="34">
        <v>0.05</v>
      </c>
      <c r="L24" s="35">
        <v>4.3706238617819016E-3</v>
      </c>
      <c r="M24" s="38">
        <v>4.8899999999999999E-2</v>
      </c>
      <c r="N24" s="38"/>
      <c r="P24" s="35"/>
      <c r="Q24" s="35"/>
      <c r="T24" s="35"/>
    </row>
    <row r="25" spans="1:20" x14ac:dyDescent="0.2">
      <c r="A25" s="180" t="str">
        <f t="shared" si="0"/>
        <v>7-2005</v>
      </c>
      <c r="B25" s="33">
        <v>38534</v>
      </c>
      <c r="C25" s="34">
        <v>7.7000000000000018E-4</v>
      </c>
      <c r="D25" s="35">
        <v>1.0379522279884592E-3</v>
      </c>
      <c r="E25" s="35">
        <v>6.9999999999999999E-4</v>
      </c>
      <c r="F25" s="177" t="str">
        <f t="shared" si="1"/>
        <v>7-2005</v>
      </c>
      <c r="G25" s="37">
        <v>4.9473333333333341E-2</v>
      </c>
      <c r="H25" s="35">
        <v>2.6843008893132005E-3</v>
      </c>
      <c r="I25" s="35">
        <v>4.99E-2</v>
      </c>
      <c r="K25" s="34">
        <v>4.7899999999999998E-2</v>
      </c>
      <c r="L25" s="35">
        <v>4.5287505209260304E-3</v>
      </c>
      <c r="M25" s="38">
        <v>4.7500000000000001E-2</v>
      </c>
      <c r="N25" s="38"/>
      <c r="P25" s="35"/>
      <c r="Q25" s="35"/>
      <c r="T25" s="35"/>
    </row>
    <row r="26" spans="1:20" x14ac:dyDescent="0.2">
      <c r="A26" s="180" t="str">
        <f t="shared" si="0"/>
        <v>8-2005</v>
      </c>
      <c r="B26" s="33">
        <v>38565</v>
      </c>
      <c r="C26" s="34">
        <v>8.7777777777777778E-4</v>
      </c>
      <c r="D26" s="35">
        <v>5.3804012813839404E-4</v>
      </c>
      <c r="E26" s="35">
        <v>1E-3</v>
      </c>
      <c r="F26" s="177" t="str">
        <f t="shared" si="1"/>
        <v>8-2005</v>
      </c>
      <c r="G26" s="37">
        <v>4.9366666666666663E-2</v>
      </c>
      <c r="H26" s="35">
        <v>1.1320505560879885E-3</v>
      </c>
      <c r="I26" s="35">
        <v>4.9500000000000002E-2</v>
      </c>
      <c r="K26" s="34">
        <v>4.8799999999999996E-2</v>
      </c>
      <c r="L26" s="35">
        <v>5.373033850035196E-3</v>
      </c>
      <c r="M26" s="38">
        <v>4.7500000000000001E-2</v>
      </c>
      <c r="N26" s="38"/>
      <c r="P26" s="35"/>
      <c r="Q26" s="35"/>
      <c r="T26" s="35"/>
    </row>
    <row r="27" spans="1:20" x14ac:dyDescent="0.2">
      <c r="A27" s="180" t="str">
        <f t="shared" si="0"/>
        <v>9-2005</v>
      </c>
      <c r="B27" s="33">
        <v>38596</v>
      </c>
      <c r="C27" s="34">
        <v>2.2172413793103453E-3</v>
      </c>
      <c r="D27" s="35">
        <v>5.3256050328124335E-4</v>
      </c>
      <c r="E27" s="35">
        <v>2.2000000000000001E-3</v>
      </c>
      <c r="F27" s="177" t="str">
        <f t="shared" si="1"/>
        <v>9-2005</v>
      </c>
      <c r="G27" s="37">
        <v>4.9128571428571431E-2</v>
      </c>
      <c r="H27" s="35">
        <v>1.4656201172345022E-3</v>
      </c>
      <c r="I27" s="35">
        <v>4.895E-2</v>
      </c>
      <c r="K27" s="34">
        <v>4.7E-2</v>
      </c>
      <c r="L27" s="35">
        <v>2.6806873476937698E-3</v>
      </c>
      <c r="M27" s="38">
        <v>4.7149999999999997E-2</v>
      </c>
      <c r="N27" s="38"/>
      <c r="P27" s="35"/>
      <c r="Q27" s="35"/>
      <c r="T27" s="35"/>
    </row>
    <row r="28" spans="1:20" x14ac:dyDescent="0.2">
      <c r="A28" s="180" t="str">
        <f t="shared" si="0"/>
        <v>10-2005</v>
      </c>
      <c r="B28" s="33">
        <v>38626</v>
      </c>
      <c r="C28" s="34">
        <v>1.0285714285714284E-3</v>
      </c>
      <c r="D28" s="35">
        <v>6.1000068879972177E-4</v>
      </c>
      <c r="E28" s="35">
        <v>1E-3</v>
      </c>
      <c r="F28" s="177" t="str">
        <f t="shared" si="1"/>
        <v>10-2005</v>
      </c>
      <c r="G28" s="37">
        <v>4.9888571428571428E-2</v>
      </c>
      <c r="H28" s="35">
        <v>1.7980007571437612E-3</v>
      </c>
      <c r="I28" s="35">
        <v>0.05</v>
      </c>
      <c r="K28" s="34">
        <v>4.7100000000000003E-2</v>
      </c>
      <c r="L28" s="35">
        <v>2.4098399592153304E-3</v>
      </c>
      <c r="M28" s="38">
        <v>4.5999999999999999E-2</v>
      </c>
      <c r="N28" s="38"/>
      <c r="P28" s="35"/>
      <c r="Q28" s="35"/>
      <c r="T28" s="35"/>
    </row>
    <row r="29" spans="1:20" x14ac:dyDescent="0.2">
      <c r="A29" s="180" t="str">
        <f t="shared" si="0"/>
        <v>11-2005</v>
      </c>
      <c r="B29" s="33">
        <v>38657</v>
      </c>
      <c r="C29" s="34">
        <v>2.5250000000000003E-3</v>
      </c>
      <c r="D29" s="35">
        <v>7.466052202059055E-4</v>
      </c>
      <c r="E29" s="35">
        <v>2.5999999999999999E-3</v>
      </c>
      <c r="F29" s="177" t="str">
        <f t="shared" si="1"/>
        <v>11-2005</v>
      </c>
      <c r="G29" s="37">
        <v>5.1741935483870988E-2</v>
      </c>
      <c r="H29" s="35">
        <v>1.7488613807360549E-3</v>
      </c>
      <c r="I29" s="35">
        <v>5.1999999999999998E-2</v>
      </c>
      <c r="K29" s="34">
        <v>4.8499999999999995E-2</v>
      </c>
      <c r="L29" s="35">
        <v>3.3045348748221401E-3</v>
      </c>
      <c r="M29" s="38">
        <v>4.8599999999999997E-2</v>
      </c>
      <c r="N29" s="38"/>
      <c r="P29" s="35"/>
      <c r="Q29" s="35"/>
      <c r="T29" s="35"/>
    </row>
    <row r="30" spans="1:20" x14ac:dyDescent="0.2">
      <c r="A30" s="180" t="str">
        <f t="shared" si="0"/>
        <v>12-2005</v>
      </c>
      <c r="B30" s="33">
        <v>38687</v>
      </c>
      <c r="C30" s="34">
        <v>2.3028571428571429E-3</v>
      </c>
      <c r="D30" s="35">
        <v>5.5385584994744458E-4</v>
      </c>
      <c r="E30" s="35">
        <v>2.3E-3</v>
      </c>
      <c r="F30" s="177" t="str">
        <f t="shared" si="1"/>
        <v>12-2005</v>
      </c>
      <c r="G30" s="37">
        <v>5.0248571428571441E-2</v>
      </c>
      <c r="H30" s="35">
        <v>5.7259544725516722E-4</v>
      </c>
      <c r="I30" s="35">
        <v>5.0299999999999997E-2</v>
      </c>
      <c r="K30" s="34">
        <v>4.6399999999999997E-2</v>
      </c>
      <c r="L30" s="35">
        <v>2.0938178248785882E-3</v>
      </c>
      <c r="M30" s="38">
        <v>4.65E-2</v>
      </c>
      <c r="N30" s="38"/>
      <c r="P30" s="35"/>
      <c r="Q30" s="35"/>
      <c r="T30" s="35"/>
    </row>
    <row r="31" spans="1:20" x14ac:dyDescent="0.2">
      <c r="A31" s="180" t="str">
        <f t="shared" si="0"/>
        <v>1-2006</v>
      </c>
      <c r="B31" s="33">
        <v>38718</v>
      </c>
      <c r="C31" s="34">
        <v>6.9512195121951229E-3</v>
      </c>
      <c r="D31" s="35">
        <v>1.1842976718755031E-3</v>
      </c>
      <c r="E31" s="35">
        <v>7.0000000000000001E-3</v>
      </c>
      <c r="F31" s="177" t="str">
        <f t="shared" si="1"/>
        <v>1-2006</v>
      </c>
      <c r="G31" s="37">
        <v>4.5639024390243907E-2</v>
      </c>
      <c r="H31" s="35">
        <v>1.9948531335388813E-3</v>
      </c>
      <c r="I31" s="35">
        <v>4.5499999999999999E-2</v>
      </c>
      <c r="K31" s="34">
        <v>4.4999999999999998E-2</v>
      </c>
      <c r="L31" s="35">
        <v>2.9223843570500394E-3</v>
      </c>
      <c r="M31" s="38">
        <v>4.5199999999999997E-2</v>
      </c>
      <c r="N31" s="38"/>
      <c r="P31" s="35"/>
      <c r="Q31" s="35"/>
      <c r="T31" s="35"/>
    </row>
    <row r="32" spans="1:20" x14ac:dyDescent="0.2">
      <c r="A32" s="180" t="str">
        <f t="shared" si="0"/>
        <v>2-2006</v>
      </c>
      <c r="B32" s="33">
        <v>38749</v>
      </c>
      <c r="C32" s="34">
        <v>8.13529411764706E-3</v>
      </c>
      <c r="D32" s="35">
        <v>1.3014868776486277E-3</v>
      </c>
      <c r="E32" s="35">
        <v>8.0999999999999996E-3</v>
      </c>
      <c r="F32" s="177" t="str">
        <f t="shared" si="1"/>
        <v>2-2006</v>
      </c>
      <c r="G32" s="37">
        <v>4.4147058823529407E-2</v>
      </c>
      <c r="H32" s="35">
        <v>1.8362074376309173E-3</v>
      </c>
      <c r="I32" s="35">
        <v>4.4600000000000001E-2</v>
      </c>
      <c r="K32" s="34">
        <v>4.3700000000000003E-2</v>
      </c>
      <c r="L32" s="35">
        <v>3.0552581352035566E-3</v>
      </c>
      <c r="M32" s="38">
        <v>4.3900000000000002E-2</v>
      </c>
      <c r="N32" s="38"/>
      <c r="P32" s="35"/>
      <c r="Q32" s="35"/>
      <c r="T32" s="35"/>
    </row>
    <row r="33" spans="1:20" x14ac:dyDescent="0.2">
      <c r="A33" s="180" t="str">
        <f t="shared" si="0"/>
        <v>3-2006</v>
      </c>
      <c r="B33" s="33">
        <v>38777</v>
      </c>
      <c r="C33" s="34">
        <v>6.2742857142857149E-3</v>
      </c>
      <c r="D33" s="35">
        <v>8.3184516982105696E-4</v>
      </c>
      <c r="E33" s="35">
        <v>6.0000000000000001E-3</v>
      </c>
      <c r="F33" s="177" t="str">
        <f t="shared" si="1"/>
        <v>3-2006</v>
      </c>
      <c r="G33" s="37">
        <v>4.2869696969696974E-2</v>
      </c>
      <c r="H33" s="35">
        <v>2.8565150148918287E-3</v>
      </c>
      <c r="I33" s="35">
        <v>4.2500000000000003E-2</v>
      </c>
      <c r="K33" s="34">
        <v>4.3099999999999999E-2</v>
      </c>
      <c r="L33" s="35">
        <v>2.89964031881457E-3</v>
      </c>
      <c r="M33" s="38">
        <v>4.3499999999999997E-2</v>
      </c>
      <c r="N33" s="38"/>
      <c r="P33" s="35"/>
      <c r="Q33" s="35"/>
      <c r="T33" s="35"/>
    </row>
    <row r="34" spans="1:20" x14ac:dyDescent="0.2">
      <c r="A34" s="180" t="str">
        <f t="shared" si="0"/>
        <v>4-2006</v>
      </c>
      <c r="B34" s="33">
        <v>38808</v>
      </c>
      <c r="C34" s="34">
        <v>5.13E-3</v>
      </c>
      <c r="D34" s="35">
        <v>9.2000603862752426E-4</v>
      </c>
      <c r="E34" s="35">
        <v>4.8999999999999998E-3</v>
      </c>
      <c r="F34" s="177" t="str">
        <f t="shared" si="1"/>
        <v>4-2006</v>
      </c>
      <c r="G34" s="37">
        <v>4.2326944444444452E-2</v>
      </c>
      <c r="H34" s="35">
        <v>2.2063853043179957E-3</v>
      </c>
      <c r="I34" s="35">
        <v>4.2299999999999997E-2</v>
      </c>
      <c r="K34" s="34">
        <v>4.2900000000000001E-2</v>
      </c>
      <c r="L34" s="35">
        <v>2.4163852619129909E-3</v>
      </c>
      <c r="M34" s="38">
        <v>4.2999999999999997E-2</v>
      </c>
      <c r="N34" s="38"/>
      <c r="P34" s="35"/>
      <c r="Q34" s="35"/>
      <c r="T34" s="35"/>
    </row>
    <row r="35" spans="1:20" x14ac:dyDescent="0.2">
      <c r="A35" s="180" t="str">
        <f t="shared" si="0"/>
        <v>5-2006</v>
      </c>
      <c r="B35" s="33">
        <v>38838</v>
      </c>
      <c r="C35" s="34">
        <v>4.0751515151515151E-3</v>
      </c>
      <c r="D35" s="35">
        <v>7.6403583526936793E-4</v>
      </c>
      <c r="E35" s="35">
        <v>4.1000000000000003E-3</v>
      </c>
      <c r="F35" s="177" t="str">
        <f t="shared" si="1"/>
        <v>5-2006</v>
      </c>
      <c r="G35" s="37">
        <v>4.2571875000000002E-2</v>
      </c>
      <c r="H35" s="35">
        <v>2.3080831839148545E-3</v>
      </c>
      <c r="I35" s="35">
        <v>4.2200000000000001E-2</v>
      </c>
      <c r="K35" s="34">
        <v>4.2900000000000001E-2</v>
      </c>
      <c r="L35" s="35">
        <v>2.1490375440162629E-3</v>
      </c>
      <c r="M35" s="38">
        <v>4.3200000000000002E-2</v>
      </c>
      <c r="N35" s="38"/>
      <c r="P35" s="35"/>
      <c r="Q35" s="35"/>
      <c r="T35" s="35"/>
    </row>
    <row r="36" spans="1:20" x14ac:dyDescent="0.2">
      <c r="A36" s="180" t="str">
        <f t="shared" si="0"/>
        <v>6-2006</v>
      </c>
      <c r="B36" s="33">
        <v>38869</v>
      </c>
      <c r="C36" s="34">
        <v>3.0500000000000011E-3</v>
      </c>
      <c r="D36" s="35">
        <v>8.5071398584617033E-4</v>
      </c>
      <c r="E36" s="35">
        <v>3.0999999999999999E-3</v>
      </c>
      <c r="F36" s="177" t="str">
        <f t="shared" si="1"/>
        <v>6-2006</v>
      </c>
      <c r="G36" s="37">
        <v>4.2117142857142867E-2</v>
      </c>
      <c r="H36" s="35">
        <v>2.650137145650309E-3</v>
      </c>
      <c r="I36" s="35">
        <v>4.19E-2</v>
      </c>
      <c r="K36" s="34">
        <v>4.1900000000000007E-2</v>
      </c>
      <c r="L36" s="35">
        <v>3.0915516528280695E-3</v>
      </c>
      <c r="M36" s="38">
        <v>4.165E-2</v>
      </c>
      <c r="N36" s="38"/>
      <c r="P36" s="35"/>
      <c r="Q36" s="35"/>
      <c r="T36" s="35"/>
    </row>
    <row r="37" spans="1:20" x14ac:dyDescent="0.2">
      <c r="A37" s="180" t="str">
        <f t="shared" si="0"/>
        <v>7-2006</v>
      </c>
      <c r="B37" s="33">
        <v>38899</v>
      </c>
      <c r="C37" s="34">
        <v>8.4516129032258052E-4</v>
      </c>
      <c r="D37" s="35">
        <v>7.8180931591508517E-4</v>
      </c>
      <c r="E37" s="35">
        <v>6.9999999999999999E-4</v>
      </c>
      <c r="F37" s="177" t="str">
        <f t="shared" si="1"/>
        <v>7-2006</v>
      </c>
      <c r="G37" s="37">
        <v>4.1793548387096771E-2</v>
      </c>
      <c r="H37" s="35">
        <v>2.2639104051577486E-3</v>
      </c>
      <c r="I37" s="35">
        <v>4.1599999999999998E-2</v>
      </c>
      <c r="K37" s="34">
        <v>4.1700000000000001E-2</v>
      </c>
      <c r="L37" s="35">
        <v>4.0708114359581079E-3</v>
      </c>
      <c r="M37" s="38">
        <v>4.2000000000000003E-2</v>
      </c>
      <c r="N37" s="38"/>
      <c r="P37" s="35"/>
      <c r="Q37" s="35"/>
      <c r="T37" s="35"/>
    </row>
    <row r="38" spans="1:20" x14ac:dyDescent="0.2">
      <c r="A38" s="180" t="str">
        <f t="shared" si="0"/>
        <v>8-2006</v>
      </c>
      <c r="B38" s="33">
        <v>38930</v>
      </c>
      <c r="C38" s="34">
        <v>1.8393939393939395E-3</v>
      </c>
      <c r="D38" s="35">
        <v>8.9125592352147672E-4</v>
      </c>
      <c r="E38" s="35">
        <v>1.8E-3</v>
      </c>
      <c r="F38" s="177" t="str">
        <f t="shared" si="1"/>
        <v>8-2006</v>
      </c>
      <c r="G38" s="37">
        <v>4.3887878787878781E-2</v>
      </c>
      <c r="H38" s="35">
        <v>2.3825875607937936E-3</v>
      </c>
      <c r="I38" s="35">
        <v>4.4499999999999998E-2</v>
      </c>
      <c r="K38" s="34">
        <v>4.2800000000000005E-2</v>
      </c>
      <c r="L38" s="35">
        <v>3.8486221525525317E-3</v>
      </c>
      <c r="M38" s="38">
        <v>4.2799999999999998E-2</v>
      </c>
      <c r="N38" s="38"/>
      <c r="P38" s="35"/>
      <c r="Q38" s="35"/>
      <c r="T38" s="35"/>
    </row>
    <row r="39" spans="1:20" x14ac:dyDescent="0.2">
      <c r="A39" s="180" t="str">
        <f t="shared" si="0"/>
        <v>9-2006</v>
      </c>
      <c r="B39" s="33">
        <v>38961</v>
      </c>
      <c r="C39" s="34">
        <v>3.1312499999999999E-3</v>
      </c>
      <c r="D39" s="35">
        <v>6.2326889293725328E-4</v>
      </c>
      <c r="E39" s="35">
        <v>2.9499999999999999E-3</v>
      </c>
      <c r="F39" s="177" t="str">
        <f t="shared" si="1"/>
        <v>9-2006</v>
      </c>
      <c r="G39" s="37">
        <v>4.5235483870967735E-2</v>
      </c>
      <c r="H39" s="35">
        <v>1.9168320639250259E-3</v>
      </c>
      <c r="I39" s="35">
        <v>4.4999999999999998E-2</v>
      </c>
      <c r="K39" s="34">
        <v>4.4199999999999996E-2</v>
      </c>
      <c r="L39" s="35">
        <v>3.2546525978608882E-3</v>
      </c>
      <c r="M39" s="38">
        <v>4.3700000000000003E-2</v>
      </c>
      <c r="N39" s="38"/>
      <c r="P39" s="35"/>
      <c r="Q39" s="35"/>
      <c r="T39" s="35"/>
    </row>
    <row r="40" spans="1:20" x14ac:dyDescent="0.2">
      <c r="A40" s="180" t="str">
        <f t="shared" si="0"/>
        <v>10-2006</v>
      </c>
      <c r="B40" s="33">
        <v>38991</v>
      </c>
      <c r="C40" s="34">
        <v>1.8580645161290325E-3</v>
      </c>
      <c r="D40" s="35">
        <v>5.187288018728795E-4</v>
      </c>
      <c r="E40" s="35">
        <v>1.8E-3</v>
      </c>
      <c r="F40" s="177" t="str">
        <f t="shared" si="1"/>
        <v>10-2006</v>
      </c>
      <c r="G40" s="37">
        <v>4.6419354838709688E-2</v>
      </c>
      <c r="H40" s="35">
        <v>1.6110492139878555E-3</v>
      </c>
      <c r="I40" s="35">
        <v>4.6399999999999997E-2</v>
      </c>
      <c r="K40" s="34">
        <v>4.4912000000000014E-2</v>
      </c>
      <c r="L40" s="35">
        <v>3.7530552151913694E-3</v>
      </c>
      <c r="M40" s="38">
        <v>4.4249999999999998E-2</v>
      </c>
      <c r="N40" s="38"/>
      <c r="P40" s="35"/>
      <c r="Q40" s="35"/>
      <c r="T40" s="35"/>
    </row>
    <row r="41" spans="1:20" x14ac:dyDescent="0.2">
      <c r="A41" s="180" t="str">
        <f t="shared" si="0"/>
        <v>11-2006</v>
      </c>
      <c r="B41" s="33">
        <v>39022</v>
      </c>
      <c r="C41" s="34">
        <v>1.2058823529411764E-3</v>
      </c>
      <c r="D41" s="35">
        <v>6.7372378859255648E-4</v>
      </c>
      <c r="E41" s="35">
        <v>1.1999999999999999E-3</v>
      </c>
      <c r="F41" s="177" t="str">
        <f t="shared" si="1"/>
        <v>11-2006</v>
      </c>
      <c r="G41" s="37">
        <v>4.3763636363636345E-2</v>
      </c>
      <c r="H41" s="35">
        <v>1.6656114083535279E-3</v>
      </c>
      <c r="I41" s="35">
        <v>4.3999999999999997E-2</v>
      </c>
      <c r="K41" s="34">
        <v>4.3200000000000002E-2</v>
      </c>
      <c r="L41" s="35">
        <v>3.3430588957940521E-3</v>
      </c>
      <c r="M41" s="38">
        <v>4.3099999999999999E-2</v>
      </c>
      <c r="N41" s="38"/>
      <c r="P41" s="35"/>
      <c r="Q41" s="35"/>
      <c r="T41" s="35"/>
    </row>
    <row r="42" spans="1:20" x14ac:dyDescent="0.2">
      <c r="A42" s="180" t="str">
        <f t="shared" si="0"/>
        <v>12-2006</v>
      </c>
      <c r="B42" s="33">
        <v>39052</v>
      </c>
      <c r="C42" s="34">
        <v>1.9647222222222219E-3</v>
      </c>
      <c r="D42" s="35">
        <v>6.1533027652338858E-4</v>
      </c>
      <c r="E42" s="35">
        <v>2E-3</v>
      </c>
      <c r="F42" s="177" t="str">
        <f t="shared" si="1"/>
        <v>12-2006</v>
      </c>
      <c r="G42" s="37">
        <v>4.4647142857142851E-2</v>
      </c>
      <c r="H42" s="35">
        <v>7.7922877192233603E-4</v>
      </c>
      <c r="I42" s="35">
        <v>4.4600000000000001E-2</v>
      </c>
      <c r="K42" s="34">
        <v>4.2299999999999997E-2</v>
      </c>
      <c r="L42" s="35">
        <v>2.728083021974977E-3</v>
      </c>
      <c r="M42" s="38">
        <v>4.2000000000000003E-2</v>
      </c>
      <c r="N42" s="38"/>
      <c r="P42" s="35"/>
      <c r="Q42" s="35"/>
      <c r="T42" s="35"/>
    </row>
    <row r="43" spans="1:20" x14ac:dyDescent="0.2">
      <c r="A43" s="180" t="str">
        <f t="shared" si="0"/>
        <v>1-2007</v>
      </c>
      <c r="B43" s="33">
        <v>39083</v>
      </c>
      <c r="C43" s="34">
        <v>5.9371428571428578E-3</v>
      </c>
      <c r="D43" s="35">
        <v>1.5225545208325249E-3</v>
      </c>
      <c r="E43" s="35">
        <v>6.4999999999999997E-3</v>
      </c>
      <c r="F43" s="177" t="str">
        <f t="shared" si="1"/>
        <v>1-2007</v>
      </c>
      <c r="G43" s="37">
        <v>4.1797058823529409E-2</v>
      </c>
      <c r="H43" s="35">
        <v>2.6907823114134298E-3</v>
      </c>
      <c r="I43" s="35">
        <v>4.2000000000000003E-2</v>
      </c>
      <c r="K43" s="34">
        <v>4.1399999999999999E-2</v>
      </c>
      <c r="L43" s="35">
        <v>3.0333968370406467E-3</v>
      </c>
      <c r="M43" s="38">
        <v>4.0750000000000001E-2</v>
      </c>
      <c r="N43" s="38"/>
      <c r="P43" s="35"/>
      <c r="Q43" s="35"/>
      <c r="T43" s="35"/>
    </row>
    <row r="44" spans="1:20" x14ac:dyDescent="0.2">
      <c r="A44" s="180" t="str">
        <f t="shared" si="0"/>
        <v>2-2007</v>
      </c>
      <c r="B44" s="33">
        <v>39114</v>
      </c>
      <c r="C44" s="34">
        <v>8.2764705882352931E-3</v>
      </c>
      <c r="D44" s="35">
        <v>1.3170349673297832E-3</v>
      </c>
      <c r="E44" s="35">
        <v>8.3999999999999995E-3</v>
      </c>
      <c r="F44" s="177" t="str">
        <f t="shared" si="1"/>
        <v>2-2007</v>
      </c>
      <c r="G44" s="37">
        <v>4.2641176470588238E-2</v>
      </c>
      <c r="H44" s="35">
        <v>1.8154964014287561E-3</v>
      </c>
      <c r="I44" s="35">
        <v>4.2299999999999997E-2</v>
      </c>
      <c r="K44" s="34">
        <v>4.1700000000000001E-2</v>
      </c>
      <c r="L44" s="35">
        <v>3.0983325380160342E-3</v>
      </c>
      <c r="M44" s="38">
        <v>4.0899999999999999E-2</v>
      </c>
      <c r="N44" s="38"/>
      <c r="P44" s="35"/>
      <c r="Q44" s="35"/>
      <c r="T44" s="35"/>
    </row>
    <row r="45" spans="1:20" x14ac:dyDescent="0.2">
      <c r="A45" s="180" t="str">
        <f t="shared" si="0"/>
        <v>3-2007</v>
      </c>
      <c r="B45" s="33">
        <v>39142</v>
      </c>
      <c r="C45" s="34">
        <v>7.9285714285714289E-3</v>
      </c>
      <c r="D45" s="35">
        <v>1.1485440518993713E-3</v>
      </c>
      <c r="E45" s="35">
        <v>7.9500000000000005E-3</v>
      </c>
      <c r="F45" s="177" t="str">
        <f t="shared" si="1"/>
        <v>3-2007</v>
      </c>
      <c r="G45" s="37">
        <v>4.4878571428571434E-2</v>
      </c>
      <c r="H45" s="35">
        <v>4.180320485929115E-3</v>
      </c>
      <c r="I45" s="35">
        <v>4.4749999999999998E-2</v>
      </c>
      <c r="K45" s="34">
        <v>4.2200000000000001E-2</v>
      </c>
      <c r="L45" s="35">
        <v>3.4059942896971147E-3</v>
      </c>
      <c r="M45" s="38">
        <v>4.1750000000000002E-2</v>
      </c>
      <c r="N45" s="38"/>
      <c r="P45" s="35"/>
      <c r="Q45" s="35"/>
      <c r="T45" s="35"/>
    </row>
    <row r="46" spans="1:20" x14ac:dyDescent="0.2">
      <c r="A46" s="180" t="str">
        <f t="shared" si="0"/>
        <v>4-2007</v>
      </c>
      <c r="B46" s="33">
        <v>39173</v>
      </c>
      <c r="C46" s="34">
        <v>6.1781818181818188E-3</v>
      </c>
      <c r="D46" s="35">
        <v>2.0881413005132284E-3</v>
      </c>
      <c r="E46" s="35">
        <v>5.7999999999999996E-3</v>
      </c>
      <c r="F46" s="177" t="str">
        <f t="shared" si="1"/>
        <v>4-2007</v>
      </c>
      <c r="G46" s="37">
        <v>4.841666666666667E-2</v>
      </c>
      <c r="H46" s="35">
        <v>4.4688272137850937E-3</v>
      </c>
      <c r="I46" s="35">
        <v>4.7100000000000003E-2</v>
      </c>
      <c r="K46" s="34">
        <v>4.4299999999999999E-2</v>
      </c>
      <c r="L46" s="35">
        <v>5.4011988452118626E-3</v>
      </c>
      <c r="M46" s="38">
        <v>4.3999999999999997E-2</v>
      </c>
      <c r="N46" s="38"/>
      <c r="P46" s="35"/>
      <c r="Q46" s="35"/>
      <c r="T46" s="35"/>
    </row>
    <row r="47" spans="1:20" x14ac:dyDescent="0.2">
      <c r="A47" s="180" t="str">
        <f t="shared" si="0"/>
        <v>5-2007</v>
      </c>
      <c r="B47" s="33">
        <v>39203</v>
      </c>
      <c r="C47" s="34">
        <v>4.2041666666666668E-3</v>
      </c>
      <c r="D47" s="35">
        <v>1.3283918849496135E-3</v>
      </c>
      <c r="E47" s="35">
        <v>4.15E-3</v>
      </c>
      <c r="F47" s="177" t="str">
        <f t="shared" si="1"/>
        <v>5-2007</v>
      </c>
      <c r="G47" s="37">
        <v>5.2459142857142857E-2</v>
      </c>
      <c r="H47" s="35">
        <v>7.9065692610000658E-3</v>
      </c>
      <c r="I47" s="35">
        <v>5.0799999999999998E-2</v>
      </c>
      <c r="K47" s="34">
        <v>4.58E-2</v>
      </c>
      <c r="L47" s="35">
        <v>7.6321575343431492E-3</v>
      </c>
      <c r="M47" s="38">
        <v>4.4999999999999998E-2</v>
      </c>
      <c r="N47" s="38"/>
      <c r="P47" s="35"/>
      <c r="Q47" s="35"/>
      <c r="T47" s="35"/>
    </row>
    <row r="48" spans="1:20" x14ac:dyDescent="0.2">
      <c r="A48" s="180" t="str">
        <f t="shared" si="0"/>
        <v>6-2007</v>
      </c>
      <c r="B48" s="33">
        <v>39234</v>
      </c>
      <c r="C48" s="34">
        <v>2.1552631578947365E-3</v>
      </c>
      <c r="D48" s="35">
        <v>1.0271180801143878E-3</v>
      </c>
      <c r="E48" s="35">
        <v>2.2499999999999998E-3</v>
      </c>
      <c r="F48" s="177" t="str">
        <f t="shared" si="1"/>
        <v>6-2007</v>
      </c>
      <c r="G48" s="37">
        <v>5.1618421052631577E-2</v>
      </c>
      <c r="H48" s="35">
        <v>4.2177139486999733E-3</v>
      </c>
      <c r="I48" s="35">
        <v>5.0799999999999998E-2</v>
      </c>
      <c r="K48" s="34">
        <v>4.5999999999999999E-2</v>
      </c>
      <c r="L48" s="35">
        <v>6.1387295102488431E-3</v>
      </c>
      <c r="M48" s="38">
        <v>4.4999999999999998E-2</v>
      </c>
      <c r="N48" s="38"/>
      <c r="P48" s="35"/>
      <c r="Q48" s="35"/>
      <c r="T48" s="35"/>
    </row>
    <row r="49" spans="1:20" x14ac:dyDescent="0.2">
      <c r="A49" s="180" t="str">
        <f t="shared" si="0"/>
        <v>7-2007</v>
      </c>
      <c r="B49" s="33">
        <v>39264</v>
      </c>
      <c r="C49" s="34">
        <v>4.3846153846153856E-4</v>
      </c>
      <c r="D49" s="35">
        <v>6.6356905190015922E-4</v>
      </c>
      <c r="E49" s="35">
        <v>4.0000000000000002E-4</v>
      </c>
      <c r="F49" s="177" t="str">
        <f t="shared" si="1"/>
        <v>7-2007</v>
      </c>
      <c r="G49" s="37">
        <v>5.0407692307692313E-2</v>
      </c>
      <c r="H49" s="35">
        <v>2.8454381417671835E-3</v>
      </c>
      <c r="I49" s="35">
        <v>5.0599999999999999E-2</v>
      </c>
      <c r="K49" s="34">
        <v>4.4999999999999998E-2</v>
      </c>
      <c r="L49" s="35">
        <v>5.5043848992807169E-3</v>
      </c>
      <c r="M49" s="38">
        <v>4.3499999999999997E-2</v>
      </c>
      <c r="N49" s="38"/>
      <c r="P49" s="35"/>
      <c r="Q49" s="35"/>
      <c r="T49" s="35"/>
    </row>
    <row r="50" spans="1:20" x14ac:dyDescent="0.2">
      <c r="A50" s="180" t="str">
        <f t="shared" si="0"/>
        <v>8-2007</v>
      </c>
      <c r="B50" s="33">
        <v>39295</v>
      </c>
      <c r="C50" s="34">
        <v>1.1729729729729732E-3</v>
      </c>
      <c r="D50" s="35">
        <v>7.4073861361055951E-4</v>
      </c>
      <c r="E50" s="35">
        <v>1E-3</v>
      </c>
      <c r="F50" s="177" t="str">
        <f t="shared" si="1"/>
        <v>8-2007</v>
      </c>
      <c r="G50" s="37">
        <v>5.1524999999999987E-2</v>
      </c>
      <c r="H50" s="35">
        <v>2.2347099524163243E-3</v>
      </c>
      <c r="I50" s="35">
        <v>5.1299999999999998E-2</v>
      </c>
      <c r="K50" s="34">
        <v>4.4000000000000004E-2</v>
      </c>
      <c r="L50" s="35">
        <v>5.7761485847507652E-3</v>
      </c>
      <c r="M50" s="38">
        <v>4.2500000000000003E-2</v>
      </c>
      <c r="N50" s="38"/>
      <c r="P50" s="35"/>
      <c r="Q50" s="35"/>
      <c r="T50" s="35"/>
    </row>
    <row r="51" spans="1:20" x14ac:dyDescent="0.2">
      <c r="A51" s="180" t="str">
        <f t="shared" si="0"/>
        <v>9-2007</v>
      </c>
      <c r="B51" s="33">
        <v>39326</v>
      </c>
      <c r="C51" s="34">
        <v>1.3153846153846156E-3</v>
      </c>
      <c r="D51" s="35">
        <v>1.0322531466188192E-3</v>
      </c>
      <c r="E51" s="35">
        <v>1.4E-3</v>
      </c>
      <c r="F51" s="177" t="str">
        <f t="shared" si="1"/>
        <v>9-2007</v>
      </c>
      <c r="G51" s="37">
        <v>5.0510810810810824E-2</v>
      </c>
      <c r="H51" s="35">
        <v>1.3309945704421734E-3</v>
      </c>
      <c r="I51" s="35">
        <v>5.0299999999999997E-2</v>
      </c>
      <c r="K51" s="34">
        <v>4.3499999999999997E-2</v>
      </c>
      <c r="L51" s="35">
        <v>4.1283077321322354E-3</v>
      </c>
      <c r="M51" s="38">
        <v>4.2500000000000003E-2</v>
      </c>
      <c r="N51" s="38"/>
      <c r="P51" s="35"/>
      <c r="Q51" s="35"/>
      <c r="T51" s="35"/>
    </row>
    <row r="52" spans="1:20" x14ac:dyDescent="0.2">
      <c r="A52" s="180" t="str">
        <f t="shared" si="0"/>
        <v>10-2007</v>
      </c>
      <c r="B52" s="33">
        <v>39356</v>
      </c>
      <c r="C52" s="34">
        <v>4.8709677419354858E-4</v>
      </c>
      <c r="D52" s="35">
        <v>7.5751432791020337E-4</v>
      </c>
      <c r="E52" s="35">
        <v>5.0000000000000001E-4</v>
      </c>
      <c r="F52" s="177" t="str">
        <f t="shared" si="1"/>
        <v>10-2007</v>
      </c>
      <c r="G52" s="37">
        <v>4.9976666666666676E-2</v>
      </c>
      <c r="H52" s="35">
        <v>1.9439886712691997E-3</v>
      </c>
      <c r="I52" s="35">
        <v>5.0049999999999997E-2</v>
      </c>
      <c r="K52" s="34">
        <v>4.5999999999999999E-2</v>
      </c>
      <c r="L52" s="35">
        <v>4.5873806084257762E-3</v>
      </c>
      <c r="M52" s="38">
        <v>4.58E-2</v>
      </c>
      <c r="N52" s="38"/>
      <c r="P52" s="35"/>
      <c r="Q52" s="35"/>
      <c r="T52" s="35"/>
    </row>
    <row r="53" spans="1:20" x14ac:dyDescent="0.2">
      <c r="A53" s="180" t="str">
        <f t="shared" si="0"/>
        <v>11-2007</v>
      </c>
      <c r="B53" s="33">
        <v>39387</v>
      </c>
      <c r="C53" s="34">
        <v>1.8638888888888891E-3</v>
      </c>
      <c r="D53" s="35">
        <v>8.6525067475196472E-4</v>
      </c>
      <c r="E53" s="35">
        <v>1.6999999999999999E-3</v>
      </c>
      <c r="F53" s="177" t="str">
        <f t="shared" si="1"/>
        <v>11-2007</v>
      </c>
      <c r="G53" s="37">
        <v>5.0191428571428574E-2</v>
      </c>
      <c r="H53" s="35">
        <v>1.7150495497166237E-3</v>
      </c>
      <c r="I53" s="35">
        <v>0.05</v>
      </c>
      <c r="K53" s="34">
        <v>4.3499999999999997E-2</v>
      </c>
      <c r="L53" s="35">
        <v>3.3983265964168266E-3</v>
      </c>
      <c r="M53" s="38">
        <v>4.2999999999999997E-2</v>
      </c>
      <c r="N53" s="38"/>
      <c r="P53" s="35"/>
      <c r="Q53" s="35"/>
      <c r="T53" s="35"/>
    </row>
    <row r="54" spans="1:20" x14ac:dyDescent="0.2">
      <c r="A54" s="180" t="str">
        <f t="shared" si="0"/>
        <v>12-2007</v>
      </c>
      <c r="B54" s="33">
        <v>39417</v>
      </c>
      <c r="C54" s="34">
        <v>2.2289473684210526E-3</v>
      </c>
      <c r="D54" s="35">
        <v>8.4818021247298953E-4</v>
      </c>
      <c r="E54" s="35">
        <v>2.0999999999999999E-3</v>
      </c>
      <c r="F54" s="177" t="str">
        <f t="shared" si="1"/>
        <v>12-2007</v>
      </c>
      <c r="G54" s="37">
        <v>5.4137837837837835E-2</v>
      </c>
      <c r="H54" s="35">
        <v>1.8451665614896773E-3</v>
      </c>
      <c r="I54" s="35">
        <v>5.3800000000000001E-2</v>
      </c>
      <c r="K54" s="34">
        <v>4.5100000000000001E-2</v>
      </c>
      <c r="L54" s="35">
        <v>2.8659830527864015E-3</v>
      </c>
      <c r="M54" s="38">
        <v>4.48E-2</v>
      </c>
      <c r="N54" s="38"/>
      <c r="P54" s="35"/>
      <c r="Q54" s="35"/>
      <c r="T54" s="35"/>
    </row>
    <row r="55" spans="1:20" x14ac:dyDescent="0.2">
      <c r="A55" s="180" t="str">
        <f t="shared" si="0"/>
        <v>1-2008</v>
      </c>
      <c r="B55" s="33">
        <v>39448</v>
      </c>
      <c r="C55" s="34">
        <v>7.0837837837837841E-3</v>
      </c>
      <c r="D55" s="35">
        <v>1.3043758646940676E-3</v>
      </c>
      <c r="E55" s="35">
        <v>7.1999999999999998E-3</v>
      </c>
      <c r="F55" s="177" t="str">
        <f t="shared" si="1"/>
        <v>1-2008</v>
      </c>
      <c r="G55" s="37">
        <v>4.6866666666666675E-2</v>
      </c>
      <c r="H55" s="35">
        <v>3.2683766175711326E-3</v>
      </c>
      <c r="I55" s="35">
        <v>4.6149999999999997E-2</v>
      </c>
      <c r="K55" s="34">
        <v>4.6500000000000007E-2</v>
      </c>
      <c r="L55" s="35">
        <v>5.0978624619218852E-3</v>
      </c>
      <c r="M55" s="38">
        <v>4.58E-2</v>
      </c>
      <c r="N55" s="38"/>
      <c r="P55" s="35"/>
      <c r="Q55" s="35"/>
      <c r="T55" s="35"/>
    </row>
    <row r="56" spans="1:20" x14ac:dyDescent="0.2">
      <c r="A56" s="180" t="str">
        <f t="shared" si="0"/>
        <v>2-2008</v>
      </c>
      <c r="B56" s="33">
        <v>39479</v>
      </c>
      <c r="C56" s="34">
        <v>1.0507894736842101E-2</v>
      </c>
      <c r="D56" s="35">
        <v>1.4270327519390314E-3</v>
      </c>
      <c r="E56" s="35">
        <v>1.04E-2</v>
      </c>
      <c r="F56" s="177" t="str">
        <f t="shared" si="1"/>
        <v>2-2008</v>
      </c>
      <c r="G56" s="37">
        <v>4.9255263157894739E-2</v>
      </c>
      <c r="H56" s="35">
        <v>4.0067980994751059E-3</v>
      </c>
      <c r="I56" s="35">
        <v>4.8500000000000001E-2</v>
      </c>
      <c r="K56" s="34">
        <v>4.7800000000000002E-2</v>
      </c>
      <c r="L56" s="35">
        <v>5.3220115042728828E-3</v>
      </c>
      <c r="M56" s="38">
        <v>4.8000000000000001E-2</v>
      </c>
      <c r="N56" s="38"/>
      <c r="P56" s="35"/>
      <c r="Q56" s="35"/>
      <c r="T56" s="35"/>
    </row>
    <row r="57" spans="1:20" x14ac:dyDescent="0.2">
      <c r="A57" s="180" t="str">
        <f t="shared" si="0"/>
        <v>3-2008</v>
      </c>
      <c r="B57" s="33">
        <v>39508</v>
      </c>
      <c r="C57" s="34">
        <v>1.0579999999999999E-2</v>
      </c>
      <c r="D57" s="35">
        <v>1.8533683818858998E-3</v>
      </c>
      <c r="E57" s="35">
        <v>1.0500000000000001E-2</v>
      </c>
      <c r="F57" s="177" t="str">
        <f t="shared" si="1"/>
        <v>3-2008</v>
      </c>
      <c r="G57" s="37">
        <v>5.2525000000000002E-2</v>
      </c>
      <c r="H57" s="35">
        <v>4.3038891178167624E-3</v>
      </c>
      <c r="I57" s="35">
        <v>5.1999999999999998E-2</v>
      </c>
      <c r="K57" s="34">
        <v>4.8000000000000001E-2</v>
      </c>
      <c r="L57" s="35">
        <v>5.7056978982195613E-3</v>
      </c>
      <c r="M57" s="38">
        <v>4.675E-2</v>
      </c>
      <c r="N57" s="38"/>
      <c r="P57" s="35"/>
      <c r="Q57" s="35"/>
      <c r="T57" s="35"/>
    </row>
    <row r="58" spans="1:20" x14ac:dyDescent="0.2">
      <c r="A58" s="180" t="str">
        <f t="shared" si="0"/>
        <v>4-2008</v>
      </c>
      <c r="B58" s="33">
        <v>39539</v>
      </c>
      <c r="C58" s="34">
        <v>5.7731707317073165E-3</v>
      </c>
      <c r="D58" s="35">
        <v>1.2225024315403021E-3</v>
      </c>
      <c r="E58" s="35">
        <v>5.7999999999999996E-3</v>
      </c>
      <c r="F58" s="177" t="str">
        <f t="shared" si="1"/>
        <v>4-2008</v>
      </c>
      <c r="G58" s="37">
        <v>5.1562499999999997E-2</v>
      </c>
      <c r="H58" s="35">
        <v>2.426740718086815E-3</v>
      </c>
      <c r="I58" s="35">
        <v>5.1450000000000003E-2</v>
      </c>
      <c r="K58" s="34">
        <v>4.7800000000000002E-2</v>
      </c>
      <c r="L58" s="35">
        <v>5.2707400578643369E-3</v>
      </c>
      <c r="M58" s="38">
        <v>4.7E-2</v>
      </c>
      <c r="N58" s="38"/>
      <c r="P58" s="35"/>
      <c r="Q58" s="35"/>
      <c r="T58" s="35"/>
    </row>
    <row r="59" spans="1:20" x14ac:dyDescent="0.2">
      <c r="A59" s="180" t="str">
        <f t="shared" si="0"/>
        <v>5-2008</v>
      </c>
      <c r="B59" s="33">
        <v>39569</v>
      </c>
      <c r="C59" s="34">
        <v>3.7424999999999993E-3</v>
      </c>
      <c r="D59" s="35">
        <v>9.9586002002649923E-4</v>
      </c>
      <c r="E59" s="35">
        <v>3.8E-3</v>
      </c>
      <c r="F59" s="177" t="str">
        <f t="shared" si="1"/>
        <v>5-2008</v>
      </c>
      <c r="G59" s="37">
        <v>5.3022499999999972E-2</v>
      </c>
      <c r="H59" s="35">
        <v>3.1659638221364634E-3</v>
      </c>
      <c r="I59" s="35">
        <v>5.2900000000000003E-2</v>
      </c>
      <c r="K59" s="34">
        <v>4.8000000000000001E-2</v>
      </c>
      <c r="L59" s="35">
        <v>4.8228696127147969E-3</v>
      </c>
      <c r="M59" s="38">
        <v>4.7500000000000001E-2</v>
      </c>
      <c r="N59" s="38"/>
      <c r="P59" s="35"/>
      <c r="Q59" s="35"/>
      <c r="T59" s="35"/>
    </row>
    <row r="60" spans="1:20" x14ac:dyDescent="0.2">
      <c r="A60" s="180" t="str">
        <f t="shared" si="0"/>
        <v>6-2008</v>
      </c>
      <c r="B60" s="33">
        <v>39600</v>
      </c>
      <c r="C60" s="34">
        <v>4.2999999999999991E-3</v>
      </c>
      <c r="D60" s="35">
        <v>1.3488972568449417E-3</v>
      </c>
      <c r="E60" s="35">
        <v>4.1999999999999997E-3</v>
      </c>
      <c r="F60" s="177" t="str">
        <f t="shared" si="1"/>
        <v>6-2008</v>
      </c>
      <c r="G60" s="37">
        <v>5.9223809523809512E-2</v>
      </c>
      <c r="H60" s="35">
        <v>4.0374351628900771E-3</v>
      </c>
      <c r="I60" s="35">
        <v>5.9700000000000003E-2</v>
      </c>
      <c r="K60" s="34">
        <v>5.33E-2</v>
      </c>
      <c r="L60" s="35">
        <v>8.0541448490357038E-3</v>
      </c>
      <c r="M60" s="38">
        <v>5.1499999999999997E-2</v>
      </c>
      <c r="N60" s="38"/>
      <c r="P60" s="35"/>
      <c r="Q60" s="35"/>
      <c r="T60" s="35"/>
    </row>
    <row r="61" spans="1:20" x14ac:dyDescent="0.2">
      <c r="A61" s="180" t="str">
        <f t="shared" si="0"/>
        <v>7-2008</v>
      </c>
      <c r="B61" s="33">
        <v>39630</v>
      </c>
      <c r="C61" s="34">
        <v>3.3761904761904771E-3</v>
      </c>
      <c r="D61" s="35">
        <v>1.7238371158141089E-3</v>
      </c>
      <c r="E61" s="35">
        <v>3.0000000000000001E-3</v>
      </c>
      <c r="F61" s="177" t="str">
        <f t="shared" si="1"/>
        <v>7-2008</v>
      </c>
      <c r="G61" s="37">
        <v>6.5719512195121926E-2</v>
      </c>
      <c r="H61" s="35">
        <v>4.9583878182426974E-3</v>
      </c>
      <c r="I61" s="35">
        <v>6.5000000000000002E-2</v>
      </c>
      <c r="K61" s="34">
        <v>5.5199999999999999E-2</v>
      </c>
      <c r="L61" s="35">
        <v>9.526704615990594E-3</v>
      </c>
      <c r="M61" s="38">
        <v>5.1400000000000001E-2</v>
      </c>
      <c r="N61" s="38"/>
      <c r="P61" s="35"/>
      <c r="Q61" s="35"/>
      <c r="T61" s="35"/>
    </row>
    <row r="62" spans="1:20" x14ac:dyDescent="0.2">
      <c r="A62" s="180" t="str">
        <f t="shared" si="0"/>
        <v>8-2008</v>
      </c>
      <c r="B62" s="33">
        <v>39661</v>
      </c>
      <c r="C62" s="34">
        <v>2.016666666666667E-3</v>
      </c>
      <c r="D62" s="35">
        <v>1.3092385921049342E-3</v>
      </c>
      <c r="E62" s="35">
        <v>2.2000000000000001E-3</v>
      </c>
      <c r="F62" s="177" t="str">
        <f t="shared" si="1"/>
        <v>8-2008</v>
      </c>
      <c r="G62" s="37">
        <v>7.0569047619047587E-2</v>
      </c>
      <c r="H62" s="35">
        <v>4.9229422144138144E-3</v>
      </c>
      <c r="I62" s="35">
        <v>7.0999999999999994E-2</v>
      </c>
      <c r="K62" s="34">
        <v>5.7099999999999998E-2</v>
      </c>
      <c r="L62" s="35">
        <v>1.1794263806196617E-2</v>
      </c>
      <c r="M62" s="38">
        <v>5.16E-2</v>
      </c>
      <c r="N62" s="38"/>
      <c r="P62" s="35"/>
      <c r="Q62" s="35"/>
      <c r="T62" s="35"/>
    </row>
    <row r="63" spans="1:20" x14ac:dyDescent="0.2">
      <c r="A63" s="180" t="str">
        <f t="shared" si="0"/>
        <v>9-2008</v>
      </c>
      <c r="B63" s="33">
        <v>39692</v>
      </c>
      <c r="C63" s="34">
        <v>1.1441860465116278E-3</v>
      </c>
      <c r="D63" s="35">
        <v>9.4775482201770269E-4</v>
      </c>
      <c r="E63" s="35">
        <v>1.1999999999999999E-3</v>
      </c>
      <c r="F63" s="177" t="str">
        <f t="shared" si="1"/>
        <v>9-2008</v>
      </c>
      <c r="G63" s="37">
        <v>7.2904651162790671E-2</v>
      </c>
      <c r="H63" s="35">
        <v>3.9803657099491624E-3</v>
      </c>
      <c r="I63" s="35">
        <v>7.2499999999999995E-2</v>
      </c>
      <c r="K63" s="34">
        <v>5.8400000000000001E-2</v>
      </c>
      <c r="L63" s="35">
        <v>9.6799768569945949E-3</v>
      </c>
      <c r="M63" s="38">
        <v>5.5E-2</v>
      </c>
      <c r="N63" s="38"/>
      <c r="P63" s="35"/>
      <c r="Q63" s="35"/>
      <c r="T63" s="35"/>
    </row>
    <row r="64" spans="1:20" x14ac:dyDescent="0.2">
      <c r="A64" s="180" t="str">
        <f t="shared" si="0"/>
        <v>10-2008</v>
      </c>
      <c r="B64" s="33">
        <v>39722</v>
      </c>
      <c r="C64" s="40">
        <v>-2.0000000000000032E-5</v>
      </c>
      <c r="D64" s="41">
        <v>1.3933371614626598E-3</v>
      </c>
      <c r="E64" s="41">
        <v>-2.0000000000000001E-4</v>
      </c>
      <c r="F64" s="177" t="str">
        <f t="shared" si="1"/>
        <v>10-2008</v>
      </c>
      <c r="G64" s="40">
        <v>7.0327499999999987E-2</v>
      </c>
      <c r="H64" s="41">
        <v>2.5543314143547349E-3</v>
      </c>
      <c r="I64" s="41">
        <v>7.0150000000000004E-2</v>
      </c>
      <c r="K64" s="40">
        <v>5.3573529411764707E-2</v>
      </c>
      <c r="L64" s="41">
        <v>4.5059091722765288E-3</v>
      </c>
      <c r="M64" s="38">
        <v>5.3999999999999999E-2</v>
      </c>
      <c r="N64" s="38"/>
      <c r="P64" s="41"/>
      <c r="Q64" s="41"/>
      <c r="T64" s="41"/>
    </row>
    <row r="65" spans="1:20" x14ac:dyDescent="0.2">
      <c r="A65" s="180" t="str">
        <f t="shared" si="0"/>
        <v>11-2008</v>
      </c>
      <c r="B65" s="33">
        <v>39753</v>
      </c>
      <c r="C65" s="34">
        <v>2.6804878048780488E-3</v>
      </c>
      <c r="D65" s="35">
        <v>1.1460244112668422E-3</v>
      </c>
      <c r="E65" s="35">
        <v>2.5999999999999999E-3</v>
      </c>
      <c r="F65" s="177" t="str">
        <f t="shared" si="1"/>
        <v>11-2008</v>
      </c>
      <c r="G65" s="37">
        <v>7.4670731707317098E-2</v>
      </c>
      <c r="H65" s="35">
        <v>2.6114405892570225E-3</v>
      </c>
      <c r="I65" s="35">
        <v>7.4499999999999997E-2</v>
      </c>
      <c r="K65" s="38">
        <v>5.4199999999999998E-2</v>
      </c>
      <c r="L65" s="35">
        <v>6.4307853330678351E-3</v>
      </c>
      <c r="M65" s="38">
        <v>5.2999999999999999E-2</v>
      </c>
      <c r="N65" s="38"/>
      <c r="P65" s="35"/>
      <c r="Q65" s="35"/>
      <c r="T65" s="35"/>
    </row>
    <row r="66" spans="1:20" x14ac:dyDescent="0.2">
      <c r="A66" s="180" t="str">
        <f t="shared" si="0"/>
        <v>12-2008</v>
      </c>
      <c r="B66" s="33">
        <v>39783</v>
      </c>
      <c r="C66" s="34">
        <v>2.6447368421052635E-3</v>
      </c>
      <c r="D66" s="35">
        <v>8.0352542992189369E-4</v>
      </c>
      <c r="E66" s="35">
        <v>2.5000000000000001E-3</v>
      </c>
      <c r="F66" s="177" t="str">
        <f t="shared" si="1"/>
        <v>12-2008</v>
      </c>
      <c r="G66" s="37">
        <v>7.4755263157894741E-2</v>
      </c>
      <c r="H66" s="35">
        <v>7.4705020637130175E-4</v>
      </c>
      <c r="I66" s="35">
        <v>7.4800000000000005E-2</v>
      </c>
      <c r="K66" s="38">
        <v>5.3588288288288287E-2</v>
      </c>
      <c r="L66" s="35">
        <v>4.6541579459861843E-3</v>
      </c>
      <c r="M66" s="38">
        <v>5.4199999999999998E-2</v>
      </c>
      <c r="N66" s="38"/>
      <c r="P66" s="35"/>
      <c r="Q66" s="35"/>
      <c r="T66" s="35"/>
    </row>
    <row r="67" spans="1:20" x14ac:dyDescent="0.2">
      <c r="A67" s="180" t="str">
        <f t="shared" si="0"/>
        <v>1-2009</v>
      </c>
      <c r="B67" s="33">
        <v>39814</v>
      </c>
      <c r="C67" s="34">
        <v>7.9095238095238107E-3</v>
      </c>
      <c r="D67" s="35">
        <v>1.4381521890716158E-3</v>
      </c>
      <c r="E67" s="35">
        <v>8.0999999999999996E-3</v>
      </c>
      <c r="F67" s="177" t="str">
        <f t="shared" si="1"/>
        <v>1-2009</v>
      </c>
      <c r="G67" s="37">
        <v>5.2828571428571433E-2</v>
      </c>
      <c r="H67" s="35">
        <v>4.2324118543130666E-3</v>
      </c>
      <c r="I67" s="35">
        <v>5.2549999999999999E-2</v>
      </c>
      <c r="K67" s="38">
        <v>5.2199999999999996E-2</v>
      </c>
      <c r="L67" s="35">
        <v>4.6525164256463461E-3</v>
      </c>
      <c r="M67" s="38">
        <v>5.0999999999999997E-2</v>
      </c>
      <c r="N67" s="38"/>
      <c r="P67" s="35"/>
      <c r="Q67" s="35"/>
      <c r="T67" s="35"/>
    </row>
    <row r="68" spans="1:20" x14ac:dyDescent="0.2">
      <c r="A68" s="180" t="str">
        <f t="shared" ref="A68:A131" si="2">CONCATENATE(MONTH(B68)&amp;"-"&amp;YEAR(B68))</f>
        <v>2-2009</v>
      </c>
      <c r="B68" s="33">
        <v>39845</v>
      </c>
      <c r="C68" s="34">
        <v>8.9046511627906989E-3</v>
      </c>
      <c r="D68" s="35">
        <v>1.1769519730404677E-3</v>
      </c>
      <c r="E68" s="35">
        <v>9.1000000000000004E-3</v>
      </c>
      <c r="F68" s="177" t="str">
        <f t="shared" ref="F68:F131" si="3">CONCATENATE(MONTH(B68)&amp;"-"&amp;YEAR(B68))</f>
        <v>2-2009</v>
      </c>
      <c r="G68" s="37">
        <v>5.1527906976744198E-2</v>
      </c>
      <c r="H68" s="35">
        <v>4.4695970619176521E-3</v>
      </c>
      <c r="I68" s="35">
        <v>5.0999999999999997E-2</v>
      </c>
      <c r="K68" s="38">
        <v>4.9699999999999994E-2</v>
      </c>
      <c r="L68" s="35">
        <v>6.2275307335598823E-3</v>
      </c>
      <c r="M68" s="38">
        <v>4.9000000000000002E-2</v>
      </c>
      <c r="N68" s="38"/>
      <c r="P68" s="35"/>
      <c r="Q68" s="35"/>
      <c r="T68" s="35"/>
    </row>
    <row r="69" spans="1:20" x14ac:dyDescent="0.2">
      <c r="A69" s="180" t="str">
        <f t="shared" si="2"/>
        <v>3-2009</v>
      </c>
      <c r="B69" s="33">
        <v>39873</v>
      </c>
      <c r="C69" s="34">
        <v>6.4268292682926843E-3</v>
      </c>
      <c r="D69" s="35">
        <v>1.1492220061903602E-3</v>
      </c>
      <c r="E69" s="35">
        <v>6.7000000000000002E-3</v>
      </c>
      <c r="F69" s="177" t="str">
        <f t="shared" si="3"/>
        <v>3-2009</v>
      </c>
      <c r="G69" s="37">
        <v>4.9422499999999994E-2</v>
      </c>
      <c r="H69" s="35">
        <v>3.9227467809804283E-3</v>
      </c>
      <c r="I69" s="35">
        <v>0.05</v>
      </c>
      <c r="K69" s="38">
        <v>4.8799999999999996E-2</v>
      </c>
      <c r="L69" s="35">
        <v>5.7837550588389587E-3</v>
      </c>
      <c r="M69" s="38">
        <v>4.7800000000000002E-2</v>
      </c>
      <c r="N69" s="38"/>
      <c r="P69" s="35"/>
      <c r="Q69" s="35"/>
      <c r="T69" s="35"/>
    </row>
    <row r="70" spans="1:20" x14ac:dyDescent="0.2">
      <c r="A70" s="180" t="str">
        <f t="shared" si="2"/>
        <v>4-2009</v>
      </c>
      <c r="B70" s="33">
        <v>39904</v>
      </c>
      <c r="C70" s="34">
        <v>4.5319192605152991E-3</v>
      </c>
      <c r="D70" s="35">
        <v>1.0302284755042282E-3</v>
      </c>
      <c r="E70" s="35">
        <v>4.5577999999999999E-3</v>
      </c>
      <c r="F70" s="177" t="str">
        <f t="shared" si="3"/>
        <v>4-2009</v>
      </c>
      <c r="G70" s="38">
        <v>4.6503804549220519E-2</v>
      </c>
      <c r="H70" s="35">
        <v>4.277593622802685E-3</v>
      </c>
      <c r="I70" s="35">
        <v>4.5999999999999999E-2</v>
      </c>
      <c r="K70" s="38">
        <v>4.6600000000000003E-2</v>
      </c>
      <c r="L70" s="35">
        <v>5.3626354911948913E-3</v>
      </c>
      <c r="M70" s="38">
        <v>4.4999999999999998E-2</v>
      </c>
      <c r="N70" s="38"/>
      <c r="P70" s="35"/>
      <c r="Q70" s="35"/>
      <c r="T70" s="35"/>
    </row>
    <row r="71" spans="1:20" x14ac:dyDescent="0.2">
      <c r="A71" s="180" t="str">
        <f t="shared" si="2"/>
        <v>5-2009</v>
      </c>
      <c r="B71" s="33">
        <v>39934</v>
      </c>
      <c r="C71" s="34">
        <v>2.8899999999999993E-3</v>
      </c>
      <c r="D71" s="35">
        <v>1.277979174020754E-3</v>
      </c>
      <c r="E71" s="35">
        <v>2.9499999999999999E-3</v>
      </c>
      <c r="F71" s="177" t="str">
        <f t="shared" si="3"/>
        <v>5-2009</v>
      </c>
      <c r="G71" s="38">
        <v>4.4777500000000012E-2</v>
      </c>
      <c r="H71" s="35">
        <v>3.6671436169984487E-3</v>
      </c>
      <c r="I71" s="35">
        <v>4.4749999999999998E-2</v>
      </c>
      <c r="K71" s="38">
        <v>4.5499999999999999E-2</v>
      </c>
      <c r="L71" s="35">
        <v>4.5904310768450215E-3</v>
      </c>
      <c r="M71" s="38">
        <v>4.5499999999999999E-2</v>
      </c>
      <c r="N71" s="38"/>
      <c r="P71" s="35"/>
      <c r="Q71" s="35"/>
      <c r="T71" s="35"/>
    </row>
    <row r="72" spans="1:20" x14ac:dyDescent="0.2">
      <c r="A72" s="180" t="str">
        <f t="shared" si="2"/>
        <v>6-2009</v>
      </c>
      <c r="B72" s="33">
        <v>39965</v>
      </c>
      <c r="C72" s="34">
        <v>1.3926987236397629E-3</v>
      </c>
      <c r="D72" s="35">
        <v>1.4436540717581083E-3</v>
      </c>
      <c r="E72" s="35">
        <v>1.5E-3</v>
      </c>
      <c r="F72" s="177" t="str">
        <f t="shared" si="3"/>
        <v>6-2009</v>
      </c>
      <c r="G72" s="37">
        <v>4.06951219512195E-2</v>
      </c>
      <c r="H72" s="35">
        <v>4.0060548685403718E-3</v>
      </c>
      <c r="I72" s="35">
        <v>4.07E-2</v>
      </c>
      <c r="K72" s="38">
        <v>4.5100000000000001E-2</v>
      </c>
      <c r="L72" s="35">
        <v>4.5477060092451093E-3</v>
      </c>
      <c r="M72" s="38">
        <v>4.4499999999999998E-2</v>
      </c>
      <c r="N72" s="38"/>
      <c r="P72" s="35"/>
      <c r="Q72" s="35"/>
      <c r="T72" s="35"/>
    </row>
    <row r="73" spans="1:20" x14ac:dyDescent="0.2">
      <c r="A73" s="180" t="str">
        <f t="shared" si="2"/>
        <v>7-2009</v>
      </c>
      <c r="B73" s="33">
        <v>39995</v>
      </c>
      <c r="C73" s="34">
        <v>4.1473170731707302E-4</v>
      </c>
      <c r="D73" s="35">
        <v>9.8763249805760927E-4</v>
      </c>
      <c r="E73" s="35">
        <v>5.0000000000000001E-4</v>
      </c>
      <c r="F73" s="177" t="str">
        <f t="shared" si="3"/>
        <v>7-2009</v>
      </c>
      <c r="G73" s="37">
        <v>3.7539024390243918E-2</v>
      </c>
      <c r="H73" s="35">
        <v>4.0409081930167972E-3</v>
      </c>
      <c r="I73" s="35">
        <v>3.6999999999999998E-2</v>
      </c>
      <c r="K73" s="38">
        <v>4.58E-2</v>
      </c>
      <c r="L73" s="35">
        <v>5.8591661486075766E-3</v>
      </c>
      <c r="M73" s="38">
        <v>4.5999999999999999E-2</v>
      </c>
      <c r="N73" s="38"/>
      <c r="P73" s="35"/>
      <c r="Q73" s="35"/>
      <c r="T73" s="35"/>
    </row>
    <row r="74" spans="1:20" x14ac:dyDescent="0.2">
      <c r="A74" s="180" t="str">
        <f t="shared" si="2"/>
        <v>8-2009</v>
      </c>
      <c r="B74" s="33">
        <v>40026</v>
      </c>
      <c r="C74" s="34">
        <v>6.6349268292682925E-4</v>
      </c>
      <c r="D74" s="35">
        <v>8.0825252996518532E-4</v>
      </c>
      <c r="E74" s="35">
        <v>5.9999999999999995E-4</v>
      </c>
      <c r="F74" s="177" t="str">
        <f t="shared" si="3"/>
        <v>8-2009</v>
      </c>
      <c r="G74" s="37">
        <v>3.5563414634146348E-2</v>
      </c>
      <c r="H74" s="35">
        <v>4.2454538095215129E-3</v>
      </c>
      <c r="I74" s="35">
        <v>3.5000000000000003E-2</v>
      </c>
      <c r="K74" s="38">
        <v>4.5600000000000002E-2</v>
      </c>
      <c r="L74" s="35">
        <v>6.1870773478577322E-3</v>
      </c>
      <c r="M74" s="38">
        <v>4.58E-2</v>
      </c>
      <c r="N74" s="38"/>
      <c r="P74" s="35"/>
      <c r="Q74" s="35"/>
      <c r="T74" s="35"/>
    </row>
    <row r="75" spans="1:20" x14ac:dyDescent="0.2">
      <c r="A75" s="180" t="str">
        <f t="shared" si="2"/>
        <v>9-2009</v>
      </c>
      <c r="B75" s="33">
        <v>40057</v>
      </c>
      <c r="C75" s="34">
        <v>1.21225E-3</v>
      </c>
      <c r="D75" s="35">
        <v>7.1337585264911866E-4</v>
      </c>
      <c r="E75" s="35">
        <v>1E-3</v>
      </c>
      <c r="F75" s="177" t="str">
        <f t="shared" si="3"/>
        <v>9-2009</v>
      </c>
      <c r="G75" s="37">
        <v>3.3991666666666684E-2</v>
      </c>
      <c r="H75" s="35">
        <v>4.1870804693894927E-3</v>
      </c>
      <c r="I75" s="35">
        <v>3.3250000000000002E-2</v>
      </c>
      <c r="K75" s="38">
        <v>4.4200000000000003E-2</v>
      </c>
      <c r="L75" s="35">
        <v>5.2516926663761449E-3</v>
      </c>
      <c r="M75" s="38">
        <v>4.3950000000000003E-2</v>
      </c>
      <c r="N75" s="38"/>
      <c r="P75" s="35"/>
      <c r="Q75" s="35"/>
      <c r="T75" s="35"/>
    </row>
    <row r="76" spans="1:20" x14ac:dyDescent="0.2">
      <c r="A76" s="180" t="str">
        <f t="shared" si="2"/>
        <v>10-2009</v>
      </c>
      <c r="B76" s="33">
        <v>40087</v>
      </c>
      <c r="C76" s="34">
        <v>1.0615468999172766E-3</v>
      </c>
      <c r="D76" s="35">
        <v>1.2364280818062381E-3</v>
      </c>
      <c r="E76" s="35">
        <v>1E-3</v>
      </c>
      <c r="F76" s="177" t="str">
        <f t="shared" si="3"/>
        <v>10-2009</v>
      </c>
      <c r="G76" s="37">
        <v>3.1371794871794881E-2</v>
      </c>
      <c r="H76" s="35">
        <v>5.1027314005627098E-3</v>
      </c>
      <c r="I76" s="35">
        <v>3.0499999999999999E-2</v>
      </c>
      <c r="K76" s="38">
        <v>4.3243333333333335E-2</v>
      </c>
      <c r="L76" s="35">
        <v>5.3776474367536568E-3</v>
      </c>
      <c r="M76" s="38">
        <v>4.3499999999999997E-2</v>
      </c>
      <c r="N76" s="38"/>
      <c r="P76" s="35"/>
      <c r="Q76" s="35"/>
      <c r="T76" s="35"/>
    </row>
    <row r="77" spans="1:20" x14ac:dyDescent="0.2">
      <c r="A77" s="180" t="str">
        <f t="shared" si="2"/>
        <v>11-2009</v>
      </c>
      <c r="B77" s="33">
        <v>40118</v>
      </c>
      <c r="C77" s="34">
        <v>9.8056629116047202E-4</v>
      </c>
      <c r="D77" s="35">
        <v>1.0410275127116621E-3</v>
      </c>
      <c r="E77" s="35">
        <v>1.1000000000000001E-3</v>
      </c>
      <c r="F77" s="177" t="str">
        <f t="shared" si="3"/>
        <v>11-2009</v>
      </c>
      <c r="G77" s="37">
        <v>2.4707205392376815E-2</v>
      </c>
      <c r="H77" s="35">
        <v>2.6697089939358857E-3</v>
      </c>
      <c r="I77" s="35">
        <v>2.5000000000000001E-2</v>
      </c>
      <c r="K77" s="38">
        <v>3.9566241779923399E-2</v>
      </c>
      <c r="L77" s="35">
        <v>4.786207808061764E-3</v>
      </c>
      <c r="M77" s="38">
        <v>0.04</v>
      </c>
      <c r="N77" s="38"/>
      <c r="P77" s="35"/>
      <c r="Q77" s="35"/>
      <c r="T77" s="35"/>
    </row>
    <row r="78" spans="1:20" x14ac:dyDescent="0.2">
      <c r="A78" s="180" t="str">
        <f t="shared" si="2"/>
        <v>12-2009</v>
      </c>
      <c r="B78" s="33">
        <v>40148</v>
      </c>
      <c r="C78" s="34">
        <v>1.0317803952687198E-3</v>
      </c>
      <c r="D78" s="35">
        <v>7.9722170144181758E-4</v>
      </c>
      <c r="E78" s="35">
        <v>9.5E-4</v>
      </c>
      <c r="F78" s="177" t="str">
        <f t="shared" si="3"/>
        <v>12-2009</v>
      </c>
      <c r="G78" s="37">
        <v>2.076190476190477E-2</v>
      </c>
      <c r="H78" s="35">
        <v>2.0639711168512777E-3</v>
      </c>
      <c r="I78" s="35">
        <v>2.0299999999999999E-2</v>
      </c>
      <c r="K78" s="38">
        <v>3.6317073170731705E-2</v>
      </c>
      <c r="L78" s="35">
        <v>5.4300047163434407E-3</v>
      </c>
      <c r="M78" s="38">
        <v>3.7999999999999999E-2</v>
      </c>
      <c r="N78" s="38"/>
      <c r="P78" s="35"/>
      <c r="Q78" s="35"/>
      <c r="T78" s="35"/>
    </row>
    <row r="79" spans="1:20" x14ac:dyDescent="0.2">
      <c r="A79" s="180" t="str">
        <f t="shared" si="2"/>
        <v>1-2010</v>
      </c>
      <c r="B79" s="33">
        <v>40179</v>
      </c>
      <c r="C79" s="34">
        <v>5.7930232558139547E-3</v>
      </c>
      <c r="D79" s="35">
        <v>1.745128356012537E-3</v>
      </c>
      <c r="E79" s="35">
        <v>6.1999999999999998E-3</v>
      </c>
      <c r="F79" s="177" t="str">
        <f t="shared" si="3"/>
        <v>1-2010</v>
      </c>
      <c r="G79" s="37">
        <v>3.7109523809523808E-2</v>
      </c>
      <c r="H79" s="35">
        <v>5.3717331319493725E-3</v>
      </c>
      <c r="I79" s="35">
        <v>3.7999999999999999E-2</v>
      </c>
      <c r="K79" s="38">
        <v>3.6839285714285713E-2</v>
      </c>
      <c r="L79" s="35">
        <v>7.0561945092507752E-3</v>
      </c>
      <c r="M79" s="38">
        <v>3.8349999999999995E-2</v>
      </c>
      <c r="N79" s="38"/>
      <c r="P79" s="35"/>
      <c r="Q79" s="35"/>
      <c r="T79" s="35"/>
    </row>
    <row r="80" spans="1:20" x14ac:dyDescent="0.2">
      <c r="A80" s="180" t="str">
        <f t="shared" si="2"/>
        <v>2-2010</v>
      </c>
      <c r="B80" s="33">
        <v>40210</v>
      </c>
      <c r="C80" s="38">
        <v>9.8021739130434767E-3</v>
      </c>
      <c r="D80" s="38">
        <v>1.3132638104161613E-3</v>
      </c>
      <c r="E80" s="38">
        <v>9.6500000000000006E-3</v>
      </c>
      <c r="F80" s="177" t="str">
        <f t="shared" si="3"/>
        <v>2-2010</v>
      </c>
      <c r="G80" s="37">
        <v>3.7547826086956525E-2</v>
      </c>
      <c r="H80" s="38">
        <v>5.2586326541510945E-3</v>
      </c>
      <c r="I80" s="38">
        <v>3.875E-2</v>
      </c>
      <c r="K80" s="38">
        <v>3.7934285714285712E-2</v>
      </c>
      <c r="L80" s="38">
        <v>5.5387906334029456E-3</v>
      </c>
      <c r="M80" s="38">
        <v>3.85E-2</v>
      </c>
      <c r="N80" s="38"/>
      <c r="P80" s="38"/>
      <c r="Q80" s="38"/>
      <c r="T80" s="38"/>
    </row>
    <row r="81" spans="1:20" x14ac:dyDescent="0.2">
      <c r="A81" s="180" t="str">
        <f t="shared" si="2"/>
        <v>3-2010</v>
      </c>
      <c r="B81" s="33">
        <v>40238</v>
      </c>
      <c r="C81" s="38">
        <v>6.3186046511627897E-3</v>
      </c>
      <c r="D81" s="38">
        <v>1.238904242034158E-3</v>
      </c>
      <c r="E81" s="38">
        <v>6.3E-3</v>
      </c>
      <c r="F81" s="177" t="str">
        <f t="shared" si="3"/>
        <v>3-2010</v>
      </c>
      <c r="G81" s="37">
        <v>3.6002325581395357E-2</v>
      </c>
      <c r="H81" s="38">
        <v>4.8023549963034347E-3</v>
      </c>
      <c r="I81" s="38">
        <v>3.6999999999999998E-2</v>
      </c>
      <c r="K81" s="38">
        <v>3.6340625000000001E-2</v>
      </c>
      <c r="L81" s="38">
        <v>4.8426771704728998E-3</v>
      </c>
      <c r="M81" s="38">
        <v>3.7249999999999998E-2</v>
      </c>
      <c r="N81" s="38"/>
      <c r="P81" s="38"/>
      <c r="Q81" s="38"/>
      <c r="T81" s="38"/>
    </row>
    <row r="82" spans="1:20" x14ac:dyDescent="0.2">
      <c r="A82" s="180" t="str">
        <f t="shared" si="2"/>
        <v>4-2010</v>
      </c>
      <c r="B82" s="33">
        <v>40269</v>
      </c>
      <c r="C82" s="34">
        <v>3.4890614072736921E-3</v>
      </c>
      <c r="D82" s="35">
        <v>9.6043096275719305E-4</v>
      </c>
      <c r="E82" s="35">
        <v>3.5500000000000002E-3</v>
      </c>
      <c r="F82" s="177" t="str">
        <f t="shared" si="3"/>
        <v>4-2010</v>
      </c>
      <c r="G82" s="37">
        <v>3.2267811695863458E-2</v>
      </c>
      <c r="H82" s="35">
        <v>4.7408753724185052E-3</v>
      </c>
      <c r="I82" s="35">
        <v>3.3000000000000002E-2</v>
      </c>
      <c r="K82" s="38">
        <v>3.5802392829530974E-2</v>
      </c>
      <c r="L82" s="35">
        <v>5.1731405678961135E-3</v>
      </c>
      <c r="M82" s="38">
        <v>3.5999999999999997E-2</v>
      </c>
      <c r="N82" s="38"/>
      <c r="P82" s="35"/>
      <c r="Q82" s="35"/>
      <c r="T82" s="35"/>
    </row>
    <row r="83" spans="1:20" x14ac:dyDescent="0.2">
      <c r="A83" s="180" t="str">
        <f t="shared" si="2"/>
        <v>5-2010</v>
      </c>
      <c r="B83" s="33">
        <v>40299</v>
      </c>
      <c r="C83" s="38">
        <v>2.8450232558139528E-3</v>
      </c>
      <c r="D83" s="38">
        <v>1.038709489803668E-3</v>
      </c>
      <c r="E83" s="38">
        <v>2.8E-3</v>
      </c>
      <c r="F83" s="177" t="str">
        <f t="shared" si="3"/>
        <v>5-2010</v>
      </c>
      <c r="G83" s="37">
        <v>3.2847232558139532E-2</v>
      </c>
      <c r="H83" s="38">
        <v>3.8319752201033596E-3</v>
      </c>
      <c r="I83" s="38">
        <v>3.3000000000000002E-2</v>
      </c>
      <c r="K83" s="38">
        <v>3.39509375E-2</v>
      </c>
      <c r="L83" s="38">
        <v>5.957542987472325E-3</v>
      </c>
      <c r="M83" s="38">
        <v>3.3000000000000002E-2</v>
      </c>
      <c r="N83" s="38"/>
      <c r="P83" s="38"/>
      <c r="Q83" s="38"/>
      <c r="T83" s="38"/>
    </row>
    <row r="84" spans="1:20" x14ac:dyDescent="0.2">
      <c r="A84" s="180" t="str">
        <f t="shared" si="2"/>
        <v>6-2010</v>
      </c>
      <c r="B84" s="33">
        <v>40330</v>
      </c>
      <c r="C84" s="38">
        <v>1.1840909090909092E-3</v>
      </c>
      <c r="D84" s="38">
        <v>6.3500345423641474E-4</v>
      </c>
      <c r="E84" s="38">
        <v>1.1999999999999999E-3</v>
      </c>
      <c r="F84" s="177" t="str">
        <f t="shared" si="3"/>
        <v>6-2010</v>
      </c>
      <c r="G84" s="37">
        <v>3.1063181818181816E-2</v>
      </c>
      <c r="H84" s="38">
        <v>2.9821669760679236E-3</v>
      </c>
      <c r="I84" s="38">
        <v>3.1050000000000001E-2</v>
      </c>
      <c r="K84" s="38">
        <v>3.4224617647058822E-2</v>
      </c>
      <c r="L84" s="38">
        <v>4.6517160210276338E-3</v>
      </c>
      <c r="M84" s="38">
        <v>3.3299999999999996E-2</v>
      </c>
      <c r="N84" s="38"/>
      <c r="P84" s="38"/>
      <c r="Q84" s="38"/>
      <c r="T84" s="38"/>
    </row>
    <row r="85" spans="1:20" x14ac:dyDescent="0.2">
      <c r="A85" s="180" t="str">
        <f t="shared" si="2"/>
        <v>7-2010</v>
      </c>
      <c r="B85" s="33">
        <v>40360</v>
      </c>
      <c r="C85" s="38">
        <v>8.6744680851063855E-4</v>
      </c>
      <c r="D85" s="38">
        <v>5.0275531296830049E-4</v>
      </c>
      <c r="E85" s="38">
        <v>8.9999999999999998E-4</v>
      </c>
      <c r="F85" s="177" t="str">
        <f t="shared" si="3"/>
        <v>7-2010</v>
      </c>
      <c r="G85" s="37">
        <v>3.0636956521739124E-2</v>
      </c>
      <c r="H85" s="38">
        <v>2.4901011756019937E-3</v>
      </c>
      <c r="I85" s="38">
        <v>3.1E-2</v>
      </c>
      <c r="K85" s="38">
        <v>3.3361111111111112E-2</v>
      </c>
      <c r="L85" s="38">
        <v>4.1225011671333495E-3</v>
      </c>
      <c r="M85" s="38">
        <v>3.4000000000000002E-2</v>
      </c>
      <c r="N85" s="38"/>
      <c r="P85" s="38"/>
      <c r="Q85" s="38"/>
      <c r="T85" s="38"/>
    </row>
    <row r="86" spans="1:20" x14ac:dyDescent="0.2">
      <c r="A86" s="180" t="str">
        <f t="shared" si="2"/>
        <v>8-2010</v>
      </c>
      <c r="B86" s="33">
        <v>40391</v>
      </c>
      <c r="C86" s="38">
        <v>5.9284542353089757E-4</v>
      </c>
      <c r="D86" s="38">
        <v>5.2985998891047676E-4</v>
      </c>
      <c r="E86" s="38">
        <v>5.0000000000000001E-4</v>
      </c>
      <c r="F86" s="177" t="str">
        <f t="shared" si="3"/>
        <v>8-2010</v>
      </c>
      <c r="G86" s="37">
        <v>2.9759090909090912E-2</v>
      </c>
      <c r="H86" s="38">
        <v>2.4197172794509589E-3</v>
      </c>
      <c r="I86" s="38">
        <v>3.015E-2</v>
      </c>
      <c r="K86" s="38">
        <v>3.3314705882352941E-2</v>
      </c>
      <c r="L86" s="38">
        <v>5.1896244012476309E-3</v>
      </c>
      <c r="M86" s="38">
        <v>3.3750000000000002E-2</v>
      </c>
      <c r="N86" s="38"/>
      <c r="P86" s="38"/>
      <c r="Q86" s="38"/>
      <c r="T86" s="38"/>
    </row>
    <row r="87" spans="1:20" x14ac:dyDescent="0.2">
      <c r="A87" s="180" t="str">
        <f t="shared" si="2"/>
        <v>9-2010</v>
      </c>
      <c r="B87" s="33">
        <v>40422</v>
      </c>
      <c r="C87" s="38">
        <v>7.8913043478260865E-4</v>
      </c>
      <c r="D87" s="38">
        <v>5.5346514930714884E-4</v>
      </c>
      <c r="E87" s="38">
        <v>8.0000000000000004E-4</v>
      </c>
      <c r="F87" s="177" t="str">
        <f t="shared" si="3"/>
        <v>9-2010</v>
      </c>
      <c r="G87" s="37">
        <v>2.9576086956521735E-2</v>
      </c>
      <c r="H87" s="38">
        <v>1.9257535070845229E-3</v>
      </c>
      <c r="I87" s="38">
        <v>2.9700000000000001E-2</v>
      </c>
      <c r="K87" s="38">
        <v>3.2468421052631577E-2</v>
      </c>
      <c r="L87" s="38">
        <v>4.3207297471206082E-3</v>
      </c>
      <c r="M87" s="38">
        <v>3.2549999999999996E-2</v>
      </c>
      <c r="N87" s="38"/>
      <c r="P87" s="38"/>
      <c r="Q87" s="38"/>
      <c r="T87" s="38"/>
    </row>
    <row r="88" spans="1:20" x14ac:dyDescent="0.2">
      <c r="A88" s="180" t="str">
        <f t="shared" si="2"/>
        <v>10-2010</v>
      </c>
      <c r="B88" s="33">
        <v>40452</v>
      </c>
      <c r="C88" s="38">
        <v>1.4804697583378109E-4</v>
      </c>
      <c r="D88" s="38">
        <v>6.3629301099392768E-4</v>
      </c>
      <c r="E88" s="38">
        <v>1E-4</v>
      </c>
      <c r="F88" s="177" t="str">
        <f t="shared" si="3"/>
        <v>10-2010</v>
      </c>
      <c r="G88" s="37">
        <v>2.7608106583463826E-2</v>
      </c>
      <c r="H88" s="38">
        <v>1.8291561037898001E-3</v>
      </c>
      <c r="I88" s="38">
        <v>2.7400000000000001E-2</v>
      </c>
      <c r="K88" s="38">
        <v>3.1984523514606206E-2</v>
      </c>
      <c r="L88" s="38">
        <v>3.8779082671738228E-3</v>
      </c>
      <c r="M88" s="38">
        <v>3.1899999999999998E-2</v>
      </c>
      <c r="N88" s="38"/>
      <c r="P88" s="38"/>
      <c r="Q88" s="38"/>
      <c r="T88" s="38"/>
    </row>
    <row r="89" spans="1:20" x14ac:dyDescent="0.2">
      <c r="A89" s="180" t="str">
        <f t="shared" si="2"/>
        <v>11-2010</v>
      </c>
      <c r="B89" s="33">
        <v>40483</v>
      </c>
      <c r="C89" s="34">
        <v>5.2772727272727281E-4</v>
      </c>
      <c r="D89" s="35">
        <v>6.147824861570246E-4</v>
      </c>
      <c r="E89" s="35">
        <v>4.4999999999999999E-4</v>
      </c>
      <c r="F89" s="177" t="str">
        <f t="shared" si="3"/>
        <v>11-2010</v>
      </c>
      <c r="G89" s="37">
        <v>2.5315909090909087E-2</v>
      </c>
      <c r="H89" s="35">
        <v>9.2282256144690612E-4</v>
      </c>
      <c r="I89" s="35">
        <v>2.52E-2</v>
      </c>
      <c r="K89" s="38">
        <v>3.1539473684210527E-2</v>
      </c>
      <c r="L89" s="35">
        <v>3.8672945689554828E-3</v>
      </c>
      <c r="M89" s="38">
        <v>3.2250000000000001E-2</v>
      </c>
      <c r="N89" s="38"/>
      <c r="P89" s="35"/>
      <c r="Q89" s="35"/>
      <c r="T89" s="35"/>
    </row>
    <row r="90" spans="1:20" x14ac:dyDescent="0.2">
      <c r="A90" s="180" t="str">
        <f t="shared" si="2"/>
        <v>12-2010</v>
      </c>
      <c r="B90" s="33">
        <v>40513</v>
      </c>
      <c r="C90" s="38">
        <v>2.5609513308114842E-3</v>
      </c>
      <c r="D90" s="38">
        <v>5.8269397535913332E-4</v>
      </c>
      <c r="E90" s="38">
        <v>2.5000000000000001E-3</v>
      </c>
      <c r="F90" s="177" t="str">
        <f t="shared" si="3"/>
        <v>12-2010</v>
      </c>
      <c r="G90" s="37">
        <v>2.7552655842705619E-2</v>
      </c>
      <c r="H90" s="38">
        <v>6.4893836634180634E-4</v>
      </c>
      <c r="I90" s="38">
        <v>2.75E-2</v>
      </c>
      <c r="K90" s="38">
        <v>3.193721042154974E-2</v>
      </c>
      <c r="L90" s="38">
        <v>4.6030033057474027E-3</v>
      </c>
      <c r="M90" s="38">
        <v>3.2000000000000001E-2</v>
      </c>
      <c r="N90" s="38"/>
      <c r="P90" s="38"/>
      <c r="Q90" s="38"/>
      <c r="T90" s="38"/>
    </row>
    <row r="91" spans="1:20" x14ac:dyDescent="0.2">
      <c r="A91" s="180" t="str">
        <f t="shared" si="2"/>
        <v>1-2011</v>
      </c>
      <c r="B91" s="33">
        <v>40544</v>
      </c>
      <c r="C91" s="38">
        <v>8.7603746937035647E-3</v>
      </c>
      <c r="D91" s="38">
        <v>1.517831678176713E-3</v>
      </c>
      <c r="E91" s="38">
        <v>8.9999999999999993E-3</v>
      </c>
      <c r="F91" s="177" t="str">
        <f t="shared" si="3"/>
        <v>1-2011</v>
      </c>
      <c r="G91" s="37">
        <v>3.5702245970889411E-2</v>
      </c>
      <c r="H91" s="38">
        <v>3.656471270811036E-3</v>
      </c>
      <c r="I91" s="38">
        <v>3.5200000000000002E-2</v>
      </c>
      <c r="K91" s="38">
        <v>3.4272132285329791E-2</v>
      </c>
      <c r="L91" s="38">
        <v>3.6841303041354879E-3</v>
      </c>
      <c r="M91" s="38">
        <v>3.3950000000000001E-2</v>
      </c>
      <c r="N91" s="38"/>
      <c r="P91" s="38"/>
      <c r="Q91" s="38"/>
      <c r="T91" s="38"/>
    </row>
    <row r="92" spans="1:20" x14ac:dyDescent="0.2">
      <c r="A92" s="180" t="str">
        <f t="shared" si="2"/>
        <v>2-2011</v>
      </c>
      <c r="B92" s="33">
        <v>40575</v>
      </c>
      <c r="C92" s="34">
        <v>9.7042837810262985E-3</v>
      </c>
      <c r="D92" s="35">
        <v>1.1300088450121163E-3</v>
      </c>
      <c r="E92" s="35">
        <v>1.01E-2</v>
      </c>
      <c r="F92" s="177" t="str">
        <f t="shared" si="3"/>
        <v>2-2011</v>
      </c>
      <c r="G92" s="37">
        <v>3.6121454016429133E-2</v>
      </c>
      <c r="H92" s="35">
        <v>2.8937715085459205E-3</v>
      </c>
      <c r="I92" s="35">
        <v>3.5749999999999997E-2</v>
      </c>
      <c r="K92" s="38">
        <v>3.4154786825597881E-2</v>
      </c>
      <c r="L92" s="35">
        <v>5.4537295934459322E-3</v>
      </c>
      <c r="M92" s="38">
        <v>3.4700000000000002E-2</v>
      </c>
      <c r="N92" s="38"/>
      <c r="P92" s="35"/>
      <c r="Q92" s="35"/>
      <c r="T92" s="35"/>
    </row>
    <row r="93" spans="1:20" x14ac:dyDescent="0.2">
      <c r="A93" s="180" t="str">
        <f t="shared" si="2"/>
        <v>3-2011</v>
      </c>
      <c r="B93" s="33">
        <v>40603</v>
      </c>
      <c r="C93" s="38">
        <v>5.0047619047619034E-3</v>
      </c>
      <c r="D93" s="38">
        <v>1.1141911412169735E-3</v>
      </c>
      <c r="E93" s="38">
        <v>5.1000000000000004E-3</v>
      </c>
      <c r="F93" s="177" t="str">
        <f t="shared" si="3"/>
        <v>3-2011</v>
      </c>
      <c r="G93" s="37">
        <v>3.4771428571428578E-2</v>
      </c>
      <c r="H93" s="38">
        <v>2.2395730955111384E-3</v>
      </c>
      <c r="I93" s="38">
        <v>3.5000000000000003E-2</v>
      </c>
      <c r="K93" s="38">
        <v>3.4917082297639013E-2</v>
      </c>
      <c r="L93" s="38">
        <v>3.2679571958006142E-3</v>
      </c>
      <c r="M93" s="38">
        <v>3.4750000000000003E-2</v>
      </c>
      <c r="N93" s="38"/>
      <c r="P93" s="38"/>
      <c r="Q93" s="38"/>
      <c r="T93" s="38"/>
    </row>
    <row r="94" spans="1:20" x14ac:dyDescent="0.2">
      <c r="A94" s="180" t="str">
        <f t="shared" si="2"/>
        <v>4-2011</v>
      </c>
      <c r="B94" s="33">
        <v>40634</v>
      </c>
      <c r="C94" s="38">
        <v>3.4128205128205135E-3</v>
      </c>
      <c r="D94" s="38">
        <v>1.0563120192877309E-3</v>
      </c>
      <c r="E94" s="38">
        <v>3.3E-3</v>
      </c>
      <c r="F94" s="177" t="str">
        <f t="shared" si="3"/>
        <v>4-2011</v>
      </c>
      <c r="G94" s="37">
        <v>3.3082051282051279E-2</v>
      </c>
      <c r="H94" s="38">
        <v>2.3616368268943779E-3</v>
      </c>
      <c r="I94" s="38">
        <v>3.3399999999999999E-2</v>
      </c>
      <c r="K94" s="38">
        <v>3.4801586628188386E-2</v>
      </c>
      <c r="L94" s="38">
        <v>4.1086532487865195E-3</v>
      </c>
      <c r="M94" s="38">
        <v>3.5000000000000003E-2</v>
      </c>
      <c r="N94" s="38"/>
      <c r="P94" s="38"/>
      <c r="Q94" s="38"/>
      <c r="T94" s="38"/>
    </row>
    <row r="95" spans="1:20" x14ac:dyDescent="0.2">
      <c r="A95" s="180" t="str">
        <f t="shared" si="2"/>
        <v>5-2011</v>
      </c>
      <c r="B95" s="33">
        <v>40664</v>
      </c>
      <c r="C95" s="38">
        <v>1.7384615384615388E-3</v>
      </c>
      <c r="D95" s="38">
        <v>8.8781677359789791E-4</v>
      </c>
      <c r="E95" s="38">
        <v>1.6999999999999999E-3</v>
      </c>
      <c r="F95" s="177" t="str">
        <f t="shared" si="3"/>
        <v>5-2011</v>
      </c>
      <c r="G95" s="37">
        <v>3.1005128205128206E-2</v>
      </c>
      <c r="H95" s="38">
        <v>2.9293387719800468E-3</v>
      </c>
      <c r="I95" s="38">
        <v>3.0599999999999999E-2</v>
      </c>
      <c r="K95" s="38">
        <v>3.3558333333333336E-2</v>
      </c>
      <c r="L95" s="38">
        <v>3.9895846543575794E-3</v>
      </c>
      <c r="M95" s="38">
        <v>3.2000000000000001E-2</v>
      </c>
      <c r="N95" s="38"/>
      <c r="P95" s="38"/>
      <c r="Q95" s="38"/>
      <c r="T95" s="38"/>
    </row>
    <row r="96" spans="1:20" x14ac:dyDescent="0.2">
      <c r="A96" s="180" t="str">
        <f t="shared" si="2"/>
        <v>6-2011</v>
      </c>
      <c r="B96" s="33">
        <v>40695</v>
      </c>
      <c r="C96" s="38">
        <v>2.1928571428571422E-3</v>
      </c>
      <c r="D96" s="38">
        <v>5.9834500553159094E-4</v>
      </c>
      <c r="E96" s="38">
        <v>2.3E-3</v>
      </c>
      <c r="F96" s="177" t="str">
        <f t="shared" si="3"/>
        <v>6-2011</v>
      </c>
      <c r="G96" s="37">
        <v>3.2064285714285712E-2</v>
      </c>
      <c r="H96" s="38">
        <v>2.253108576575871E-3</v>
      </c>
      <c r="I96" s="38">
        <v>3.2000000000000001E-2</v>
      </c>
      <c r="K96" s="38">
        <v>3.4460526315789476E-2</v>
      </c>
      <c r="L96" s="38">
        <v>4.315562001776874E-3</v>
      </c>
      <c r="M96" s="38">
        <v>3.4000000000000002E-2</v>
      </c>
      <c r="N96" s="38"/>
      <c r="P96" s="38"/>
      <c r="Q96" s="38"/>
      <c r="T96" s="38"/>
    </row>
    <row r="97" spans="1:20" x14ac:dyDescent="0.2">
      <c r="A97" s="180" t="str">
        <f t="shared" si="2"/>
        <v>7-2011</v>
      </c>
      <c r="B97" s="33">
        <v>40725</v>
      </c>
      <c r="C97" s="34">
        <v>1.1558139534883724E-3</v>
      </c>
      <c r="D97" s="35">
        <v>5.1190695098555898E-4</v>
      </c>
      <c r="E97" s="35">
        <v>1.1000000000000001E-3</v>
      </c>
      <c r="F97" s="177" t="str">
        <f t="shared" si="3"/>
        <v>7-2011</v>
      </c>
      <c r="G97" s="37">
        <v>3.3019047619047615E-2</v>
      </c>
      <c r="H97" s="35">
        <v>2.3505306194132251E-3</v>
      </c>
      <c r="I97" s="35">
        <v>3.2849999999999997E-2</v>
      </c>
      <c r="K97" s="38">
        <v>3.4555263157894735E-2</v>
      </c>
      <c r="L97" s="35">
        <v>3.7000874619627145E-3</v>
      </c>
      <c r="M97" s="38">
        <v>3.4500000000000003E-2</v>
      </c>
      <c r="N97" s="38"/>
      <c r="P97" s="35"/>
      <c r="Q97" s="35"/>
      <c r="T97" s="35"/>
    </row>
    <row r="98" spans="1:20" x14ac:dyDescent="0.2">
      <c r="A98" s="180" t="str">
        <f t="shared" si="2"/>
        <v>8-2011</v>
      </c>
      <c r="B98" s="33">
        <v>40756</v>
      </c>
      <c r="C98" s="38">
        <v>1.2820512820512821E-3</v>
      </c>
      <c r="D98" s="38">
        <v>4.2876693554918963E-4</v>
      </c>
      <c r="E98" s="38">
        <v>1.2999999999999999E-3</v>
      </c>
      <c r="F98" s="177" t="str">
        <f t="shared" si="3"/>
        <v>8-2011</v>
      </c>
      <c r="G98" s="37">
        <v>3.2958974358974359E-2</v>
      </c>
      <c r="H98" s="38">
        <v>1.5777595622170351E-3</v>
      </c>
      <c r="I98" s="38">
        <v>3.2800000000000003E-2</v>
      </c>
      <c r="K98" s="38">
        <v>3.3961428571428573E-2</v>
      </c>
      <c r="L98" s="38">
        <v>3.9480465332327949E-3</v>
      </c>
      <c r="M98" s="38">
        <v>3.4000000000000002E-2</v>
      </c>
      <c r="N98" s="38"/>
      <c r="P98" s="38"/>
      <c r="Q98" s="38"/>
      <c r="T98" s="38"/>
    </row>
    <row r="99" spans="1:20" x14ac:dyDescent="0.2">
      <c r="A99" s="180" t="str">
        <f t="shared" si="2"/>
        <v>9-2011</v>
      </c>
      <c r="B99" s="33">
        <v>40787</v>
      </c>
      <c r="C99" s="38">
        <v>6.1538461538461522E-5</v>
      </c>
      <c r="D99" s="38">
        <v>6.5342347434540538E-4</v>
      </c>
      <c r="E99" s="38">
        <v>1E-4</v>
      </c>
      <c r="F99" s="177" t="str">
        <f t="shared" si="3"/>
        <v>9-2011</v>
      </c>
      <c r="G99" s="37">
        <v>3.2058974358974361E-2</v>
      </c>
      <c r="H99" s="38">
        <v>1.9940642227874428E-3</v>
      </c>
      <c r="I99" s="38">
        <v>3.2300000000000002E-2</v>
      </c>
      <c r="K99" s="38">
        <v>3.3293912900615737E-2</v>
      </c>
      <c r="L99" s="38">
        <v>4.2203821854303958E-3</v>
      </c>
      <c r="M99" s="38">
        <v>3.295E-2</v>
      </c>
      <c r="N99" s="38"/>
      <c r="P99" s="38"/>
      <c r="Q99" s="38"/>
      <c r="T99" s="38"/>
    </row>
    <row r="100" spans="1:20" x14ac:dyDescent="0.2">
      <c r="A100" s="180" t="str">
        <f t="shared" si="2"/>
        <v>10-2011</v>
      </c>
      <c r="B100" s="33">
        <v>40817</v>
      </c>
      <c r="C100" s="34">
        <v>1.0394736842105265E-3</v>
      </c>
      <c r="D100" s="35">
        <v>8.8206305314854317E-4</v>
      </c>
      <c r="E100" s="35">
        <v>8.9999999999999998E-4</v>
      </c>
      <c r="F100" s="177" t="str">
        <f t="shared" si="3"/>
        <v>10-2011</v>
      </c>
      <c r="G100" s="37">
        <v>3.4260526315789484E-2</v>
      </c>
      <c r="H100" s="35">
        <v>1.6700120526647023E-3</v>
      </c>
      <c r="I100" s="35">
        <v>3.4200000000000001E-2</v>
      </c>
      <c r="K100" s="38">
        <v>3.375294117647059E-2</v>
      </c>
      <c r="L100" s="35">
        <v>3.9111522981680608E-3</v>
      </c>
      <c r="M100" s="38">
        <v>3.27E-2</v>
      </c>
      <c r="N100" s="38"/>
      <c r="P100" s="35"/>
      <c r="Q100" s="35"/>
      <c r="T100" s="35"/>
    </row>
    <row r="101" spans="1:20" x14ac:dyDescent="0.2">
      <c r="A101" s="180" t="str">
        <f t="shared" si="2"/>
        <v>11-2011</v>
      </c>
      <c r="B101" s="33">
        <v>40848</v>
      </c>
      <c r="C101" s="38">
        <v>1.8846153846153845E-3</v>
      </c>
      <c r="D101" s="38">
        <v>6.8067335776641731E-4</v>
      </c>
      <c r="E101" s="38">
        <v>1.6999999999999999E-3</v>
      </c>
      <c r="F101" s="177" t="str">
        <f t="shared" si="3"/>
        <v>11-2011</v>
      </c>
      <c r="G101" s="37">
        <v>3.6248717948717958E-2</v>
      </c>
      <c r="H101" s="38">
        <v>1.4869703532045051E-3</v>
      </c>
      <c r="I101" s="38">
        <v>3.6200000000000003E-2</v>
      </c>
      <c r="K101" s="38">
        <v>3.4052711428571428E-2</v>
      </c>
      <c r="L101" s="38">
        <v>3.5558224360791968E-3</v>
      </c>
      <c r="M101" s="38">
        <v>3.2878571428571403E-2</v>
      </c>
      <c r="N101" s="38"/>
      <c r="P101" s="38"/>
      <c r="Q101" s="38"/>
      <c r="T101" s="38"/>
    </row>
    <row r="102" spans="1:20" x14ac:dyDescent="0.2">
      <c r="A102" s="180" t="str">
        <f t="shared" si="2"/>
        <v>12-2011</v>
      </c>
      <c r="B102" s="33">
        <v>40878</v>
      </c>
      <c r="C102" s="38">
        <v>3.2794871794871797E-3</v>
      </c>
      <c r="D102" s="38">
        <v>9.600623272005037E-4</v>
      </c>
      <c r="E102" s="38">
        <v>3.2000000000000002E-3</v>
      </c>
      <c r="F102" s="177" t="str">
        <f t="shared" si="3"/>
        <v>12-2011</v>
      </c>
      <c r="G102" s="37">
        <v>3.6323076923076916E-2</v>
      </c>
      <c r="H102" s="38">
        <v>1.1086078595877998E-3</v>
      </c>
      <c r="I102" s="38">
        <v>3.6400000000000002E-2</v>
      </c>
      <c r="K102" s="38">
        <v>3.4422222222222222E-2</v>
      </c>
      <c r="L102" s="38">
        <v>2.971301889851505E-3</v>
      </c>
      <c r="M102" s="38">
        <v>3.27E-2</v>
      </c>
      <c r="N102" s="38"/>
      <c r="P102" s="38"/>
      <c r="Q102" s="38"/>
      <c r="T102" s="38"/>
    </row>
    <row r="103" spans="1:20" x14ac:dyDescent="0.2">
      <c r="A103" s="180" t="str">
        <f t="shared" si="2"/>
        <v>1-2012</v>
      </c>
      <c r="B103" s="33">
        <v>40909</v>
      </c>
      <c r="C103" s="38">
        <v>7.5577105263157892E-3</v>
      </c>
      <c r="D103" s="38">
        <v>1.1979451981305486E-3</v>
      </c>
      <c r="E103" s="38">
        <v>7.6499999999999997E-3</v>
      </c>
      <c r="F103" s="177" t="str">
        <f t="shared" si="3"/>
        <v>1-2012</v>
      </c>
      <c r="G103" s="37">
        <v>3.5525714285714292E-2</v>
      </c>
      <c r="H103" s="38">
        <v>2.8569155371754697E-3</v>
      </c>
      <c r="I103" s="38">
        <v>3.5000000000000003E-2</v>
      </c>
      <c r="K103" s="38">
        <v>3.5646428571428572E-2</v>
      </c>
      <c r="L103" s="38">
        <v>3.2700076047999949E-3</v>
      </c>
      <c r="M103" s="38">
        <v>3.2521428571428597E-2</v>
      </c>
      <c r="N103" s="38"/>
      <c r="P103" s="38"/>
      <c r="Q103" s="38"/>
      <c r="T103" s="38"/>
    </row>
    <row r="104" spans="1:20" x14ac:dyDescent="0.2">
      <c r="A104" s="180" t="str">
        <f t="shared" si="2"/>
        <v>2-2012</v>
      </c>
      <c r="B104" s="33">
        <v>40940</v>
      </c>
      <c r="C104" s="38">
        <v>7.7503750000000012E-3</v>
      </c>
      <c r="D104" s="38">
        <v>1.0196117835247732E-3</v>
      </c>
      <c r="E104" s="38">
        <v>7.9000000000000008E-3</v>
      </c>
      <c r="F104" s="177" t="str">
        <f t="shared" si="3"/>
        <v>2-2012</v>
      </c>
      <c r="G104" s="37">
        <v>3.5621052631578942E-2</v>
      </c>
      <c r="H104" s="38">
        <v>2.2280955259662257E-3</v>
      </c>
      <c r="I104" s="38">
        <v>3.5000000000000003E-2</v>
      </c>
      <c r="K104" s="38">
        <v>3.6087500000000002E-2</v>
      </c>
      <c r="L104" s="38">
        <v>2.579916227697238E-3</v>
      </c>
      <c r="M104" s="38">
        <v>3.2342857142857097E-2</v>
      </c>
      <c r="N104" s="38"/>
      <c r="P104" s="38"/>
      <c r="Q104" s="38"/>
      <c r="T104" s="38"/>
    </row>
    <row r="105" spans="1:20" x14ac:dyDescent="0.2">
      <c r="A105" s="180" t="str">
        <f t="shared" si="2"/>
        <v>3-2012</v>
      </c>
      <c r="B105" s="33">
        <v>40969</v>
      </c>
      <c r="C105" s="34">
        <v>3.3892682926829269E-3</v>
      </c>
      <c r="D105" s="35">
        <v>7.4210642849898193E-4</v>
      </c>
      <c r="E105" s="35">
        <v>3.3E-3</v>
      </c>
      <c r="F105" s="177" t="str">
        <f t="shared" si="3"/>
        <v>3-2012</v>
      </c>
      <c r="G105" s="37">
        <v>3.4721249999999995E-2</v>
      </c>
      <c r="H105" s="35">
        <v>2.0331511320216761E-3</v>
      </c>
      <c r="I105" s="35">
        <v>3.4500000000000003E-2</v>
      </c>
      <c r="K105" s="38">
        <v>3.5331969696969695E-2</v>
      </c>
      <c r="L105" s="35">
        <v>2.9370334574708151E-3</v>
      </c>
      <c r="M105" s="38">
        <v>3.4700000000000002E-2</v>
      </c>
      <c r="N105" s="38"/>
      <c r="P105" s="35"/>
      <c r="Q105" s="35"/>
      <c r="T105" s="35"/>
    </row>
    <row r="106" spans="1:20" x14ac:dyDescent="0.2">
      <c r="A106" s="180" t="str">
        <f t="shared" si="2"/>
        <v>4-2012</v>
      </c>
      <c r="B106" s="33">
        <v>41000</v>
      </c>
      <c r="C106" s="38">
        <v>1.9692105263157894E-3</v>
      </c>
      <c r="D106" s="38">
        <v>5.1103700389077647E-4</v>
      </c>
      <c r="E106" s="38">
        <v>1.8E-3</v>
      </c>
      <c r="F106" s="177" t="str">
        <f t="shared" si="3"/>
        <v>4-2012</v>
      </c>
      <c r="G106" s="37">
        <v>3.2694736842105269E-2</v>
      </c>
      <c r="H106" s="38">
        <v>2.0903830462926259E-3</v>
      </c>
      <c r="I106" s="38">
        <v>3.2899999999999999E-2</v>
      </c>
      <c r="K106" s="38">
        <v>3.4470104545454544E-2</v>
      </c>
      <c r="L106" s="38">
        <v>2.8200834292945675E-3</v>
      </c>
      <c r="M106" s="38">
        <v>3.4000000000000002E-2</v>
      </c>
      <c r="N106" s="38"/>
      <c r="P106" s="38"/>
      <c r="Q106" s="38"/>
      <c r="T106" s="38"/>
    </row>
    <row r="107" spans="1:20" x14ac:dyDescent="0.2">
      <c r="A107" s="180" t="str">
        <f t="shared" si="2"/>
        <v>5-2012</v>
      </c>
      <c r="B107" s="33">
        <v>41030</v>
      </c>
      <c r="C107" s="38">
        <v>2.1397368421052624E-3</v>
      </c>
      <c r="D107" s="38">
        <v>6.3990069686570717E-4</v>
      </c>
      <c r="E107" s="38">
        <v>2.0999999999999999E-3</v>
      </c>
      <c r="F107" s="177" t="str">
        <f t="shared" si="3"/>
        <v>5-2012</v>
      </c>
      <c r="G107" s="37">
        <v>3.2462162162162175E-2</v>
      </c>
      <c r="H107" s="38">
        <v>1.9163552430114502E-3</v>
      </c>
      <c r="I107" s="38">
        <v>3.2399999999999998E-2</v>
      </c>
      <c r="K107" s="38">
        <v>3.4979687500000002E-2</v>
      </c>
      <c r="L107" s="38">
        <v>2.5328123911713689E-3</v>
      </c>
      <c r="M107" s="38">
        <v>3.4750000000000003E-2</v>
      </c>
      <c r="N107" s="38"/>
      <c r="P107" s="38"/>
      <c r="Q107" s="38"/>
      <c r="T107" s="38"/>
    </row>
    <row r="108" spans="1:20" x14ac:dyDescent="0.2">
      <c r="A108" s="180" t="str">
        <f t="shared" si="2"/>
        <v>6-2012</v>
      </c>
      <c r="B108" s="33">
        <v>41061</v>
      </c>
      <c r="C108" s="34">
        <v>2.1927142857142853E-3</v>
      </c>
      <c r="D108" s="35">
        <v>6.4408152622509986E-4</v>
      </c>
      <c r="E108" s="35">
        <v>2E-3</v>
      </c>
      <c r="F108" s="177" t="str">
        <f t="shared" si="3"/>
        <v>6-2012</v>
      </c>
      <c r="G108" s="37">
        <v>3.2064285714285712E-2</v>
      </c>
      <c r="H108" s="35">
        <v>2.0080903112822354E-3</v>
      </c>
      <c r="I108" s="35">
        <v>3.2399999999999998E-2</v>
      </c>
      <c r="K108" s="38">
        <v>3.542672150577196E-2</v>
      </c>
      <c r="L108" s="35">
        <v>3.355771671857201E-3</v>
      </c>
      <c r="M108" s="38">
        <v>3.4600000000000006E-2</v>
      </c>
      <c r="N108" s="38"/>
      <c r="P108" s="35"/>
      <c r="Q108" s="35"/>
      <c r="T108" s="35"/>
    </row>
    <row r="109" spans="1:20" x14ac:dyDescent="0.2">
      <c r="A109" s="180" t="str">
        <f t="shared" si="2"/>
        <v>7-2012</v>
      </c>
      <c r="B109" s="33">
        <v>41091</v>
      </c>
      <c r="C109" s="38">
        <v>7.2179718425580347E-4</v>
      </c>
      <c r="D109" s="38">
        <v>8.143625885598943E-4</v>
      </c>
      <c r="E109" s="38">
        <v>5.9999999999999995E-4</v>
      </c>
      <c r="F109" s="177" t="str">
        <f t="shared" si="3"/>
        <v>7-2012</v>
      </c>
      <c r="G109" s="37">
        <v>3.1004800000000009E-2</v>
      </c>
      <c r="H109" s="38">
        <v>1.8655812485313657E-3</v>
      </c>
      <c r="I109" s="38">
        <v>3.075E-2</v>
      </c>
      <c r="K109" s="38">
        <v>3.3695454545454542E-2</v>
      </c>
      <c r="L109" s="38">
        <v>2.451350509042298E-3</v>
      </c>
      <c r="M109" s="38">
        <v>3.32E-2</v>
      </c>
      <c r="N109" s="38"/>
      <c r="P109" s="38"/>
      <c r="Q109" s="38"/>
      <c r="T109" s="38"/>
    </row>
    <row r="110" spans="1:20" x14ac:dyDescent="0.2">
      <c r="A110" s="180" t="str">
        <f t="shared" si="2"/>
        <v>8-2012</v>
      </c>
      <c r="B110" s="33">
        <v>41122</v>
      </c>
      <c r="C110" s="38">
        <v>5.4500000000000035E-4</v>
      </c>
      <c r="D110" s="38">
        <v>4.7646076949195388E-4</v>
      </c>
      <c r="E110" s="38">
        <v>5.0000000000000001E-4</v>
      </c>
      <c r="F110" s="177" t="str">
        <f t="shared" si="3"/>
        <v>8-2012</v>
      </c>
      <c r="G110" s="37">
        <v>2.9291763231049067E-2</v>
      </c>
      <c r="H110" s="38">
        <v>1.6869915050480985E-3</v>
      </c>
      <c r="I110" s="38">
        <v>2.95435E-2</v>
      </c>
      <c r="K110" s="38">
        <v>3.2748830977262833E-2</v>
      </c>
      <c r="L110" s="38">
        <v>3.1237383880542455E-3</v>
      </c>
      <c r="M110" s="38">
        <v>3.3000000000000002E-2</v>
      </c>
      <c r="N110" s="38"/>
      <c r="P110" s="38"/>
      <c r="Q110" s="38"/>
      <c r="T110" s="38"/>
    </row>
    <row r="111" spans="1:20" x14ac:dyDescent="0.2">
      <c r="A111" s="180" t="str">
        <f t="shared" si="2"/>
        <v>9-2012</v>
      </c>
      <c r="B111" s="33">
        <v>41153</v>
      </c>
      <c r="C111" s="38">
        <v>1.4615218818225281E-3</v>
      </c>
      <c r="D111" s="38">
        <v>6.9903080566117949E-4</v>
      </c>
      <c r="E111" s="38">
        <v>1.4499999999999999E-3</v>
      </c>
      <c r="F111" s="177" t="str">
        <f t="shared" si="3"/>
        <v>9-2012</v>
      </c>
      <c r="G111" s="37">
        <v>2.985256031373926E-2</v>
      </c>
      <c r="H111" s="38">
        <v>1.6823743172872938E-3</v>
      </c>
      <c r="I111" s="38">
        <v>0.03</v>
      </c>
      <c r="K111" s="38">
        <v>3.2582699051738648E-2</v>
      </c>
      <c r="L111" s="38">
        <v>3.7341455474155659E-3</v>
      </c>
      <c r="M111" s="38">
        <v>3.3000000000000002E-2</v>
      </c>
      <c r="N111" s="38"/>
      <c r="P111" s="38"/>
      <c r="Q111" s="38"/>
      <c r="T111" s="38"/>
    </row>
    <row r="112" spans="1:20" x14ac:dyDescent="0.2">
      <c r="A112" s="180" t="str">
        <f t="shared" si="2"/>
        <v>10-2012</v>
      </c>
      <c r="B112" s="33">
        <v>41183</v>
      </c>
      <c r="C112" s="38">
        <v>1.6212793477473413E-3</v>
      </c>
      <c r="D112" s="38">
        <v>5.4591278004523008E-4</v>
      </c>
      <c r="E112" s="38">
        <v>1.6000000000000001E-3</v>
      </c>
      <c r="F112" s="177" t="str">
        <f t="shared" si="3"/>
        <v>10-2012</v>
      </c>
      <c r="G112" s="37">
        <v>3.052588208749751E-2</v>
      </c>
      <c r="H112" s="38">
        <v>1.0526783538184904E-3</v>
      </c>
      <c r="I112" s="38">
        <v>3.0599999999999999E-2</v>
      </c>
      <c r="K112" s="38">
        <v>3.2146555167794258E-2</v>
      </c>
      <c r="L112" s="38">
        <v>2.4717130996467804E-3</v>
      </c>
      <c r="M112" s="38">
        <v>3.2099999999999997E-2</v>
      </c>
      <c r="N112" s="38"/>
      <c r="P112" s="38"/>
      <c r="Q112" s="38"/>
      <c r="T112" s="38"/>
    </row>
    <row r="113" spans="1:20" x14ac:dyDescent="0.2">
      <c r="A113" s="180" t="str">
        <f t="shared" si="2"/>
        <v>11-2012</v>
      </c>
      <c r="B113" s="33">
        <v>41214</v>
      </c>
      <c r="C113" s="38">
        <v>1.5688438358319964E-3</v>
      </c>
      <c r="D113" s="38">
        <v>4.5317592478950159E-4</v>
      </c>
      <c r="E113" s="38">
        <v>1.5E-3</v>
      </c>
      <c r="F113" s="177" t="str">
        <f t="shared" si="3"/>
        <v>11-2012</v>
      </c>
      <c r="G113" s="37">
        <v>3.0263062774778499E-2</v>
      </c>
      <c r="H113" s="38">
        <v>1.0778935481206725E-3</v>
      </c>
      <c r="I113" s="38">
        <v>3.0200000000000001E-2</v>
      </c>
      <c r="K113" s="38">
        <v>3.223779745173793E-2</v>
      </c>
      <c r="L113" s="38">
        <v>2.470402994088238E-3</v>
      </c>
      <c r="M113" s="38">
        <v>3.2149999999999998E-2</v>
      </c>
      <c r="N113" s="38"/>
      <c r="P113" s="38"/>
      <c r="Q113" s="38"/>
      <c r="T113" s="38"/>
    </row>
    <row r="114" spans="1:20" x14ac:dyDescent="0.2">
      <c r="A114" s="180" t="str">
        <f t="shared" si="2"/>
        <v>12-2012</v>
      </c>
      <c r="B114" s="33">
        <v>41244</v>
      </c>
      <c r="C114" s="38">
        <v>2.7952582873148647E-3</v>
      </c>
      <c r="D114" s="38">
        <v>1.044804962960404E-3</v>
      </c>
      <c r="E114" s="38">
        <v>3.0000000000000001E-3</v>
      </c>
      <c r="F114" s="177" t="str">
        <f t="shared" si="3"/>
        <v>12-2012</v>
      </c>
      <c r="G114" s="37">
        <v>2.6267634077123639E-2</v>
      </c>
      <c r="H114" s="38">
        <v>1.0707689804225859E-3</v>
      </c>
      <c r="I114" s="38">
        <v>2.64E-2</v>
      </c>
      <c r="K114" s="38">
        <v>3.1182790391804025E-2</v>
      </c>
      <c r="L114" s="38">
        <v>2.6636509512902736E-3</v>
      </c>
      <c r="M114" s="38">
        <v>3.1E-2</v>
      </c>
      <c r="N114" s="38"/>
      <c r="P114" s="38"/>
      <c r="Q114" s="38"/>
      <c r="T114" s="38"/>
    </row>
    <row r="115" spans="1:20" x14ac:dyDescent="0.2">
      <c r="A115" s="180" t="str">
        <f t="shared" si="2"/>
        <v>1-2013</v>
      </c>
      <c r="B115" s="33">
        <v>41275</v>
      </c>
      <c r="C115" s="38">
        <v>5.4555555555555564E-3</v>
      </c>
      <c r="D115" s="38">
        <v>1.3039378697829011E-3</v>
      </c>
      <c r="E115" s="38">
        <v>5.4000000000000003E-3</v>
      </c>
      <c r="F115" s="177" t="str">
        <f t="shared" si="3"/>
        <v>1-2013</v>
      </c>
      <c r="G115" s="37">
        <v>2.8211111111111114E-2</v>
      </c>
      <c r="H115" s="38">
        <v>2.2601868162708256E-3</v>
      </c>
      <c r="I115" s="38">
        <v>2.8250000000000001E-2</v>
      </c>
      <c r="K115" s="38">
        <v>2.8857142857142859E-2</v>
      </c>
      <c r="L115" s="38">
        <v>2.0460311303212016E-3</v>
      </c>
      <c r="M115" s="38">
        <v>2.8650000000000002E-2</v>
      </c>
      <c r="N115" s="38"/>
      <c r="P115" s="38"/>
      <c r="Q115" s="38"/>
      <c r="T115" s="38"/>
    </row>
    <row r="116" spans="1:20" x14ac:dyDescent="0.2">
      <c r="A116" s="180" t="str">
        <f t="shared" si="2"/>
        <v>2-2013</v>
      </c>
      <c r="B116" s="33">
        <v>41306</v>
      </c>
      <c r="C116" s="38">
        <v>5.5137500000000004E-3</v>
      </c>
      <c r="D116" s="38">
        <v>1.492072534670466E-3</v>
      </c>
      <c r="E116" s="38">
        <v>5.3499999999999997E-3</v>
      </c>
      <c r="F116" s="177" t="str">
        <f t="shared" si="3"/>
        <v>2-2013</v>
      </c>
      <c r="G116" s="37">
        <v>2.65075E-2</v>
      </c>
      <c r="H116" s="38">
        <v>2.9318225275983796E-3</v>
      </c>
      <c r="I116" s="38">
        <v>2.6450000000000001E-2</v>
      </c>
      <c r="K116" s="38">
        <v>2.8484374999999999E-2</v>
      </c>
      <c r="L116" s="38">
        <v>3.5877539623870107E-3</v>
      </c>
      <c r="M116" s="38">
        <v>2.9499999999999998E-2</v>
      </c>
      <c r="N116" s="38"/>
      <c r="P116" s="38"/>
      <c r="Q116" s="38"/>
      <c r="T116" s="38"/>
    </row>
    <row r="117" spans="1:20" x14ac:dyDescent="0.2">
      <c r="A117" s="180" t="str">
        <f t="shared" si="2"/>
        <v>3-2013</v>
      </c>
      <c r="B117" s="33">
        <v>41334</v>
      </c>
      <c r="C117" s="38">
        <v>2.5507284143996851E-3</v>
      </c>
      <c r="D117" s="38">
        <v>9.0188729822294426E-4</v>
      </c>
      <c r="E117" s="38">
        <v>2.3E-3</v>
      </c>
      <c r="F117" s="177" t="str">
        <f t="shared" si="3"/>
        <v>3-2013</v>
      </c>
      <c r="G117" s="37">
        <v>2.547523377714455E-2</v>
      </c>
      <c r="H117" s="38">
        <v>3.3815051169384163E-3</v>
      </c>
      <c r="I117" s="38">
        <v>2.5999999999999999E-2</v>
      </c>
      <c r="K117" s="38">
        <v>2.8874473624493163E-2</v>
      </c>
      <c r="L117" s="38">
        <v>4.0359636336912358E-3</v>
      </c>
      <c r="M117" s="38">
        <v>3.0350000000000002E-2</v>
      </c>
      <c r="N117" s="38"/>
      <c r="P117" s="38"/>
      <c r="Q117" s="38"/>
      <c r="T117" s="38"/>
    </row>
    <row r="118" spans="1:20" x14ac:dyDescent="0.2">
      <c r="A118" s="180" t="str">
        <f t="shared" si="2"/>
        <v>4-2013</v>
      </c>
      <c r="B118" s="33">
        <v>41365</v>
      </c>
      <c r="C118" s="38">
        <v>1.9809974309069603E-3</v>
      </c>
      <c r="D118" s="38">
        <v>6.0888854722429032E-4</v>
      </c>
      <c r="E118" s="38">
        <v>1.9E-3</v>
      </c>
      <c r="F118" s="177" t="str">
        <f t="shared" si="3"/>
        <v>4-2013</v>
      </c>
      <c r="G118" s="37">
        <v>2.4709756097560973E-2</v>
      </c>
      <c r="H118" s="38">
        <v>3.0281846771662495E-3</v>
      </c>
      <c r="I118" s="38">
        <v>2.5000000000000001E-2</v>
      </c>
      <c r="K118" s="38">
        <v>2.9167647058823531E-2</v>
      </c>
      <c r="L118" s="38">
        <v>3.9786338898211522E-3</v>
      </c>
      <c r="M118" s="38">
        <v>3.015E-2</v>
      </c>
      <c r="N118" s="38"/>
      <c r="P118" s="38"/>
      <c r="Q118" s="38"/>
      <c r="T118" s="38"/>
    </row>
    <row r="119" spans="1:20" x14ac:dyDescent="0.2">
      <c r="A119" s="180" t="str">
        <f t="shared" si="2"/>
        <v>5-2013</v>
      </c>
      <c r="B119" s="33">
        <v>41395</v>
      </c>
      <c r="C119" s="38">
        <v>2.2773887303617138E-3</v>
      </c>
      <c r="D119" s="38">
        <v>4.9696442233476928E-4</v>
      </c>
      <c r="E119" s="38">
        <v>2.3E-3</v>
      </c>
      <c r="F119" s="177" t="str">
        <f t="shared" si="3"/>
        <v>5-2013</v>
      </c>
      <c r="G119" s="37">
        <v>2.5031927311263451E-2</v>
      </c>
      <c r="H119" s="38">
        <v>2.5379703468293466E-3</v>
      </c>
      <c r="I119" s="38">
        <v>2.5499999999999998E-2</v>
      </c>
      <c r="K119" s="38">
        <v>3.0101473466550257E-2</v>
      </c>
      <c r="L119" s="38">
        <v>3.3124638701409305E-3</v>
      </c>
      <c r="M119" s="38">
        <v>3.1399999999999997E-2</v>
      </c>
      <c r="N119" s="38"/>
      <c r="P119" s="38"/>
      <c r="Q119" s="38"/>
      <c r="T119" s="38"/>
    </row>
    <row r="120" spans="1:20" x14ac:dyDescent="0.2">
      <c r="A120" s="180" t="str">
        <f t="shared" si="2"/>
        <v>6-2013</v>
      </c>
      <c r="B120" s="33">
        <v>41426</v>
      </c>
      <c r="C120" s="38">
        <v>1.7597998811781466E-3</v>
      </c>
      <c r="D120" s="38">
        <v>4.4207505189621432E-4</v>
      </c>
      <c r="E120" s="38">
        <v>1.6999999999999999E-3</v>
      </c>
      <c r="F120" s="177" t="str">
        <f t="shared" si="3"/>
        <v>6-2013</v>
      </c>
      <c r="G120" s="37">
        <v>2.5694238054676844E-2</v>
      </c>
      <c r="H120" s="38">
        <v>2.2241442860326116E-3</v>
      </c>
      <c r="I120" s="38">
        <v>2.5499999999999998E-2</v>
      </c>
      <c r="K120" s="38">
        <v>3.0861060526704114E-2</v>
      </c>
      <c r="L120" s="38">
        <v>2.7610988020047821E-3</v>
      </c>
      <c r="M120" s="38">
        <v>3.1350000000000003E-2</v>
      </c>
      <c r="N120" s="38"/>
      <c r="P120" s="38"/>
      <c r="Q120" s="38"/>
      <c r="T120" s="38"/>
    </row>
    <row r="121" spans="1:20" x14ac:dyDescent="0.2">
      <c r="A121" s="180" t="str">
        <f t="shared" si="2"/>
        <v>7-2013</v>
      </c>
      <c r="B121" s="33">
        <v>41456</v>
      </c>
      <c r="C121" s="38">
        <v>1.2218524488483739E-3</v>
      </c>
      <c r="D121" s="38">
        <v>9.6454729807046106E-4</v>
      </c>
      <c r="E121" s="38">
        <v>1E-3</v>
      </c>
      <c r="F121" s="177" t="str">
        <f t="shared" si="3"/>
        <v>7-2013</v>
      </c>
      <c r="G121" s="37">
        <v>2.6484137220638398E-2</v>
      </c>
      <c r="H121" s="38">
        <v>1.6473094535893026E-3</v>
      </c>
      <c r="I121" s="38">
        <v>2.64E-2</v>
      </c>
      <c r="K121" s="38">
        <v>3.0544368755115948E-2</v>
      </c>
      <c r="L121" s="38">
        <v>2.9086554737604636E-3</v>
      </c>
      <c r="M121" s="38">
        <v>3.1149999999999997E-2</v>
      </c>
      <c r="N121" s="38"/>
      <c r="P121" s="38"/>
      <c r="Q121" s="38"/>
      <c r="T121" s="38"/>
    </row>
    <row r="122" spans="1:20" x14ac:dyDescent="0.2">
      <c r="A122" s="180" t="str">
        <f t="shared" si="2"/>
        <v>8-2013</v>
      </c>
      <c r="B122" s="33">
        <v>41487</v>
      </c>
      <c r="C122" s="38">
        <v>8.8704545454545427E-4</v>
      </c>
      <c r="D122" s="38">
        <v>4.7670174745365648E-4</v>
      </c>
      <c r="E122" s="38">
        <v>8.0000000000000004E-4</v>
      </c>
      <c r="F122" s="177" t="str">
        <f t="shared" si="3"/>
        <v>8-2013</v>
      </c>
      <c r="G122" s="37">
        <v>2.5970454545454543E-2</v>
      </c>
      <c r="H122" s="38">
        <v>1.6313184203531545E-3</v>
      </c>
      <c r="I122" s="38">
        <v>2.5999999999999999E-2</v>
      </c>
      <c r="K122" s="38">
        <v>3.0661538461538459E-2</v>
      </c>
      <c r="L122" s="38">
        <v>3.2242188270237278E-3</v>
      </c>
      <c r="M122" s="38">
        <v>3.1300000000000001E-2</v>
      </c>
      <c r="N122" s="38"/>
      <c r="P122" s="38"/>
      <c r="Q122" s="38"/>
      <c r="T122" s="38"/>
    </row>
    <row r="123" spans="1:20" x14ac:dyDescent="0.2">
      <c r="A123" s="180" t="str">
        <f t="shared" si="2"/>
        <v>9-2013</v>
      </c>
      <c r="B123" s="33">
        <v>41518</v>
      </c>
      <c r="C123" s="38">
        <v>1.6659357723461468E-3</v>
      </c>
      <c r="D123" s="38">
        <v>7.3969002564687946E-4</v>
      </c>
      <c r="E123" s="38">
        <v>1.6000000000000001E-3</v>
      </c>
      <c r="F123" s="177" t="str">
        <f t="shared" si="3"/>
        <v>9-2013</v>
      </c>
      <c r="G123" s="37">
        <v>2.5597236885242538E-2</v>
      </c>
      <c r="H123" s="38">
        <v>1.9897018810024121E-3</v>
      </c>
      <c r="I123" s="38">
        <v>2.5899999999999999E-2</v>
      </c>
      <c r="K123" s="38">
        <v>3.0009887120048151E-2</v>
      </c>
      <c r="L123" s="38">
        <v>4.0606929472461299E-3</v>
      </c>
      <c r="M123" s="38">
        <v>3.0800000000000001E-2</v>
      </c>
      <c r="N123" s="38"/>
      <c r="P123" s="38"/>
      <c r="Q123" s="38"/>
      <c r="T123" s="38"/>
    </row>
    <row r="124" spans="1:20" x14ac:dyDescent="0.2">
      <c r="A124" s="180" t="str">
        <f t="shared" si="2"/>
        <v>10-2013</v>
      </c>
      <c r="B124" s="33">
        <v>41548</v>
      </c>
      <c r="C124" s="38">
        <v>1.1706818181818188E-3</v>
      </c>
      <c r="D124" s="38">
        <v>7.4074568879993268E-4</v>
      </c>
      <c r="E124" s="38">
        <v>1.1000000000000001E-3</v>
      </c>
      <c r="F124" s="177" t="str">
        <f t="shared" si="3"/>
        <v>10-2013</v>
      </c>
      <c r="G124" s="37">
        <v>2.5720454545454539E-2</v>
      </c>
      <c r="H124" s="38">
        <v>1.5606467868273953E-3</v>
      </c>
      <c r="I124" s="38">
        <v>2.5850000000000001E-2</v>
      </c>
      <c r="K124" s="38">
        <v>2.9676315789473683E-2</v>
      </c>
      <c r="L124" s="38">
        <v>3.4359336596910621E-3</v>
      </c>
      <c r="M124" s="38">
        <v>3.0600000000000002E-2</v>
      </c>
      <c r="N124" s="38"/>
      <c r="P124" s="38"/>
      <c r="Q124" s="38"/>
      <c r="T124" s="38"/>
    </row>
    <row r="125" spans="1:20" x14ac:dyDescent="0.2">
      <c r="A125" s="180" t="str">
        <f t="shared" si="2"/>
        <v>11-2013</v>
      </c>
      <c r="B125" s="33">
        <v>41579</v>
      </c>
      <c r="C125" s="38">
        <v>8.9837837837837857E-4</v>
      </c>
      <c r="D125" s="38">
        <v>8.2339916576724135E-4</v>
      </c>
      <c r="E125" s="38">
        <v>1E-3</v>
      </c>
      <c r="F125" s="177" t="str">
        <f t="shared" si="3"/>
        <v>11-2013</v>
      </c>
      <c r="G125" s="37">
        <v>2.2431602827591383E-2</v>
      </c>
      <c r="H125" s="38">
        <v>1.930875174431063E-3</v>
      </c>
      <c r="I125" s="38">
        <v>2.23E-2</v>
      </c>
      <c r="K125" s="38">
        <v>2.918112871793169E-2</v>
      </c>
      <c r="L125" s="38">
        <v>3.7369080449028503E-3</v>
      </c>
      <c r="M125" s="38">
        <v>2.9899999999999999E-2</v>
      </c>
      <c r="N125" s="38"/>
      <c r="P125" s="38"/>
      <c r="Q125" s="38"/>
      <c r="T125" s="38"/>
    </row>
    <row r="126" spans="1:20" x14ac:dyDescent="0.2">
      <c r="A126" s="180" t="str">
        <f t="shared" si="2"/>
        <v>12-2013</v>
      </c>
      <c r="B126" s="33">
        <v>41609</v>
      </c>
      <c r="C126" s="38">
        <v>1.8903745836592822E-3</v>
      </c>
      <c r="D126" s="38">
        <v>8.3213054012971487E-4</v>
      </c>
      <c r="E126" s="38">
        <v>1.75E-3</v>
      </c>
      <c r="F126" s="177" t="str">
        <f t="shared" si="3"/>
        <v>12-2013</v>
      </c>
      <c r="G126" s="37">
        <v>1.8577764713148363E-2</v>
      </c>
      <c r="H126" s="38">
        <v>9.3184232202581552E-4</v>
      </c>
      <c r="I126" s="38">
        <v>1.8499999999999999E-2</v>
      </c>
      <c r="K126" s="38">
        <v>2.8916602256127018E-2</v>
      </c>
      <c r="L126" s="38">
        <v>3.6309624112163662E-3</v>
      </c>
      <c r="M126" s="38">
        <v>2.98E-2</v>
      </c>
      <c r="N126" s="38"/>
      <c r="P126" s="38"/>
      <c r="Q126" s="38"/>
      <c r="T126" s="38"/>
    </row>
    <row r="127" spans="1:20" x14ac:dyDescent="0.2">
      <c r="A127" s="180" t="str">
        <f t="shared" si="2"/>
        <v>1-2014</v>
      </c>
      <c r="B127" s="33">
        <v>41640</v>
      </c>
      <c r="C127" s="38">
        <v>5.5293359999679763E-3</v>
      </c>
      <c r="D127" s="38">
        <v>1.1463840620317414E-3</v>
      </c>
      <c r="E127" s="38">
        <v>5.4999999999999997E-3</v>
      </c>
      <c r="F127" s="177" t="str">
        <f t="shared" si="3"/>
        <v>1-2014</v>
      </c>
      <c r="G127" s="37">
        <v>2.8033175989745637E-2</v>
      </c>
      <c r="H127" s="38">
        <v>3.2261586739190645E-3</v>
      </c>
      <c r="I127" s="38">
        <v>2.8500000000000001E-2</v>
      </c>
      <c r="K127" s="38">
        <v>2.8524325152000034E-2</v>
      </c>
      <c r="L127" s="38">
        <v>4.3107992303137782E-3</v>
      </c>
      <c r="M127" s="38">
        <v>2.9600000000000001E-2</v>
      </c>
      <c r="N127" s="38"/>
      <c r="P127" s="38"/>
      <c r="Q127" s="38"/>
      <c r="T127" s="38"/>
    </row>
    <row r="128" spans="1:20" x14ac:dyDescent="0.2">
      <c r="A128" s="180" t="str">
        <f t="shared" si="2"/>
        <v>2-2014</v>
      </c>
      <c r="B128" s="33">
        <v>41671</v>
      </c>
      <c r="C128" s="38">
        <v>5.6985920133258271E-3</v>
      </c>
      <c r="D128" s="38">
        <v>8.6888982113461741E-4</v>
      </c>
      <c r="E128" s="38">
        <v>5.7499999999999999E-3</v>
      </c>
      <c r="F128" s="177" t="str">
        <f t="shared" si="3"/>
        <v>2-2014</v>
      </c>
      <c r="G128" s="37">
        <v>2.8542422689837008E-2</v>
      </c>
      <c r="H128" s="38">
        <v>2.5835421818298332E-3</v>
      </c>
      <c r="I128" s="38">
        <v>2.9000000000000001E-2</v>
      </c>
      <c r="K128" s="38">
        <v>2.8998330213726803E-2</v>
      </c>
      <c r="L128" s="38">
        <v>3.8511883116245558E-3</v>
      </c>
      <c r="M128" s="38">
        <v>2.92E-2</v>
      </c>
      <c r="N128" s="38"/>
      <c r="P128" s="38"/>
      <c r="Q128" s="38"/>
      <c r="T128" s="38"/>
    </row>
    <row r="129" spans="1:21" x14ac:dyDescent="0.2">
      <c r="A129" s="180" t="str">
        <f t="shared" si="2"/>
        <v>3-2014</v>
      </c>
      <c r="B129" s="33">
        <v>41699</v>
      </c>
      <c r="C129" s="38">
        <v>2.8082499999999991E-3</v>
      </c>
      <c r="D129" s="38">
        <v>8.7545120234785675E-4</v>
      </c>
      <c r="E129" s="38">
        <v>2.7499999999999998E-3</v>
      </c>
      <c r="F129" s="177" t="str">
        <f t="shared" si="3"/>
        <v>3-2014</v>
      </c>
      <c r="G129" s="37">
        <v>2.903E-2</v>
      </c>
      <c r="H129" s="38">
        <v>1.9878089987180898E-3</v>
      </c>
      <c r="I129" s="38">
        <v>2.9000000000000001E-2</v>
      </c>
      <c r="K129" s="38">
        <v>2.9861111111111109E-2</v>
      </c>
      <c r="L129" s="38">
        <v>3.9853501568890863E-3</v>
      </c>
      <c r="M129" s="38">
        <v>2.9699999999999997E-2</v>
      </c>
      <c r="N129" s="38"/>
      <c r="P129" s="38"/>
      <c r="Q129" s="38"/>
      <c r="T129" s="38"/>
    </row>
    <row r="130" spans="1:21" x14ac:dyDescent="0.2">
      <c r="A130" s="180" t="str">
        <f t="shared" si="2"/>
        <v>4-2014</v>
      </c>
      <c r="B130" s="33">
        <v>41730</v>
      </c>
      <c r="C130" s="38">
        <v>3.1632682218086612E-3</v>
      </c>
      <c r="D130" s="38">
        <v>6.2870476495767457E-4</v>
      </c>
      <c r="E130" s="38">
        <v>3.2000000000000002E-3</v>
      </c>
      <c r="F130" s="177" t="str">
        <f t="shared" si="3"/>
        <v>4-2014</v>
      </c>
      <c r="G130" s="37">
        <v>3.0349977947308138E-2</v>
      </c>
      <c r="H130" s="38">
        <v>2.2322842057479228E-3</v>
      </c>
      <c r="I130" s="38">
        <v>0.03</v>
      </c>
      <c r="K130" s="38">
        <v>3.1250017809305884E-2</v>
      </c>
      <c r="L130" s="38">
        <v>3.1392793904702482E-3</v>
      </c>
      <c r="M130" s="38">
        <v>3.0949999999999998E-2</v>
      </c>
      <c r="N130" s="38"/>
      <c r="P130" s="38"/>
      <c r="Q130" s="38"/>
      <c r="T130" s="38"/>
    </row>
    <row r="131" spans="1:21" x14ac:dyDescent="0.2">
      <c r="A131" s="180" t="str">
        <f t="shared" si="2"/>
        <v>5-2014</v>
      </c>
      <c r="B131" s="33">
        <v>41760</v>
      </c>
      <c r="C131" s="38">
        <v>3.1461538461538471E-3</v>
      </c>
      <c r="D131" s="38">
        <v>6.6366056394029816E-4</v>
      </c>
      <c r="E131" s="38">
        <v>3.2000000000000002E-3</v>
      </c>
      <c r="F131" s="177" t="str">
        <f t="shared" si="3"/>
        <v>5-2014</v>
      </c>
      <c r="G131" s="37">
        <v>3.1769230769230772E-2</v>
      </c>
      <c r="H131" s="38">
        <v>2.6428805901449991E-3</v>
      </c>
      <c r="I131" s="38">
        <v>3.1899999999999998E-2</v>
      </c>
      <c r="K131" s="38">
        <v>3.1644117647058823E-2</v>
      </c>
      <c r="L131" s="38">
        <v>3.3745204980560367E-3</v>
      </c>
      <c r="M131" s="38">
        <v>3.2000000000000001E-2</v>
      </c>
      <c r="N131" s="38"/>
      <c r="P131" s="38"/>
      <c r="Q131" s="38"/>
      <c r="T131" s="38"/>
    </row>
    <row r="132" spans="1:21" x14ac:dyDescent="0.2">
      <c r="A132" s="180" t="str">
        <f t="shared" ref="A132:A195" si="4">CONCATENATE(MONTH(B132)&amp;"-"&amp;YEAR(B132))</f>
        <v>6-2014</v>
      </c>
      <c r="B132" s="33">
        <v>41791</v>
      </c>
      <c r="C132" s="38">
        <v>2.5699999999999989E-3</v>
      </c>
      <c r="D132" s="38">
        <v>8.2063140168768675E-4</v>
      </c>
      <c r="E132" s="38">
        <v>2.65E-3</v>
      </c>
      <c r="F132" s="177" t="str">
        <f t="shared" ref="F132:F195" si="5">CONCATENATE(MONTH(B132)&amp;"-"&amp;YEAR(B132))</f>
        <v>6-2014</v>
      </c>
      <c r="G132" s="37">
        <v>3.3572499999999998E-2</v>
      </c>
      <c r="H132" s="38">
        <v>2.6379855853885794E-3</v>
      </c>
      <c r="I132" s="38">
        <v>3.39E-2</v>
      </c>
      <c r="K132" s="38">
        <v>3.1935135135135136E-2</v>
      </c>
      <c r="L132" s="38">
        <v>3.033994087027877E-3</v>
      </c>
      <c r="M132" s="38">
        <v>3.15E-2</v>
      </c>
      <c r="N132" s="38"/>
      <c r="P132" s="38"/>
      <c r="Q132" s="38"/>
      <c r="T132" s="38"/>
    </row>
    <row r="133" spans="1:21" x14ac:dyDescent="0.2">
      <c r="A133" s="180" t="str">
        <f t="shared" si="4"/>
        <v>7-2014</v>
      </c>
      <c r="B133" s="33">
        <v>41821</v>
      </c>
      <c r="C133" s="38">
        <v>8.6408282710402423E-4</v>
      </c>
      <c r="D133" s="38">
        <v>5.7555494338400518E-4</v>
      </c>
      <c r="E133" s="38">
        <v>8.9999999999999998E-4</v>
      </c>
      <c r="F133" s="177" t="str">
        <f t="shared" si="5"/>
        <v>7-2014</v>
      </c>
      <c r="G133" s="37">
        <v>3.2712446551989328E-2</v>
      </c>
      <c r="H133" s="38">
        <v>1.7433439161301508E-3</v>
      </c>
      <c r="I133" s="38">
        <v>3.32E-2</v>
      </c>
      <c r="K133" s="38">
        <v>3.1604763317426586E-2</v>
      </c>
      <c r="L133" s="38">
        <v>2.6540223526121615E-3</v>
      </c>
      <c r="M133" s="38">
        <v>3.2000000000000001E-2</v>
      </c>
      <c r="N133" s="38"/>
      <c r="P133" s="38"/>
      <c r="Q133" s="38"/>
      <c r="T133" s="38"/>
    </row>
    <row r="134" spans="1:21" x14ac:dyDescent="0.2">
      <c r="A134" s="180" t="str">
        <f t="shared" si="4"/>
        <v>8-2014</v>
      </c>
      <c r="B134" s="33">
        <v>41852</v>
      </c>
      <c r="C134" s="38">
        <v>1.190000152918611E-3</v>
      </c>
      <c r="D134" s="38">
        <v>4.0504038482986758E-4</v>
      </c>
      <c r="E134" s="38">
        <v>1.1999999999999999E-3</v>
      </c>
      <c r="F134" s="177" t="str">
        <f t="shared" si="5"/>
        <v>8-2014</v>
      </c>
      <c r="G134" s="37">
        <v>3.3327179487179476E-2</v>
      </c>
      <c r="H134" s="38">
        <v>1.595272536884081E-3</v>
      </c>
      <c r="I134" s="38">
        <v>3.3500000000000002E-2</v>
      </c>
      <c r="K134" s="38">
        <v>3.1434285714285713E-2</v>
      </c>
      <c r="L134" s="38">
        <v>2.8556386796840319E-3</v>
      </c>
      <c r="M134" s="38">
        <v>3.1600000000000003E-2</v>
      </c>
      <c r="N134" s="38"/>
      <c r="P134" s="38"/>
      <c r="Q134" s="38"/>
      <c r="T134" s="38"/>
    </row>
    <row r="135" spans="1:21" x14ac:dyDescent="0.2">
      <c r="A135" s="180" t="str">
        <f t="shared" si="4"/>
        <v>9-2014</v>
      </c>
      <c r="B135" s="33">
        <v>41883</v>
      </c>
      <c r="C135" s="38">
        <v>1.9127345407087756E-3</v>
      </c>
      <c r="D135" s="38">
        <v>6.424357653427253E-4</v>
      </c>
      <c r="E135" s="38">
        <v>1.9E-3</v>
      </c>
      <c r="F135" s="177" t="str">
        <f t="shared" si="5"/>
        <v>9-2014</v>
      </c>
      <c r="G135" s="37">
        <v>3.3861499373354545E-2</v>
      </c>
      <c r="H135" s="38">
        <v>1.5060898773662922E-3</v>
      </c>
      <c r="I135" s="38">
        <v>3.4000000000000002E-2</v>
      </c>
      <c r="K135" s="38">
        <v>3.1592176946314839E-2</v>
      </c>
      <c r="L135" s="38">
        <v>2.6860778058641985E-3</v>
      </c>
      <c r="M135" s="38">
        <v>3.15E-2</v>
      </c>
      <c r="N135" s="38"/>
      <c r="P135" s="38"/>
      <c r="Q135" s="38"/>
      <c r="T135" s="38"/>
    </row>
    <row r="136" spans="1:21" x14ac:dyDescent="0.2">
      <c r="A136" s="180" t="str">
        <f t="shared" si="4"/>
        <v>10-2014</v>
      </c>
      <c r="B136" s="33">
        <v>41913</v>
      </c>
      <c r="C136" s="38">
        <v>5.7007992844325633E-4</v>
      </c>
      <c r="D136" s="38">
        <v>7.0343325939464286E-4</v>
      </c>
      <c r="E136" s="38">
        <v>5.0000000000000001E-4</v>
      </c>
      <c r="F136" s="177" t="str">
        <f t="shared" si="5"/>
        <v>10-2014</v>
      </c>
      <c r="G136" s="37">
        <v>3.3838521310202013E-2</v>
      </c>
      <c r="H136" s="38">
        <v>1.2551361924122615E-3</v>
      </c>
      <c r="I136" s="38">
        <v>3.3950000000000001E-2</v>
      </c>
      <c r="K136" s="38">
        <v>3.1516863673201612E-2</v>
      </c>
      <c r="L136" s="38">
        <v>2.239531212539155E-3</v>
      </c>
      <c r="M136" s="38">
        <v>3.2000000000000001E-2</v>
      </c>
      <c r="N136" s="38"/>
      <c r="P136" s="38"/>
      <c r="Q136" s="38"/>
      <c r="T136" s="38"/>
    </row>
    <row r="137" spans="1:21" x14ac:dyDescent="0.2">
      <c r="A137" s="180" t="str">
        <f t="shared" si="4"/>
        <v>11-2014</v>
      </c>
      <c r="B137" s="33">
        <v>41944</v>
      </c>
      <c r="C137" s="38">
        <v>5.2745555555555558E-4</v>
      </c>
      <c r="D137" s="38">
        <v>6.441793337016125E-4</v>
      </c>
      <c r="E137" s="38">
        <v>7.5000000000000002E-4</v>
      </c>
      <c r="F137" s="177" t="str">
        <f t="shared" si="5"/>
        <v>11-2014</v>
      </c>
      <c r="G137" s="37">
        <v>3.4641666666666668E-2</v>
      </c>
      <c r="H137" s="38">
        <v>2.1216402010843256E-3</v>
      </c>
      <c r="I137" s="38">
        <v>3.5000000000000003E-2</v>
      </c>
      <c r="K137" s="38">
        <v>3.1351612903225808E-2</v>
      </c>
      <c r="L137" s="38">
        <v>2.0451358500503808E-3</v>
      </c>
      <c r="M137" s="38">
        <v>3.1800000000000002E-2</v>
      </c>
      <c r="N137" s="38"/>
      <c r="P137" s="38"/>
      <c r="Q137" s="38"/>
      <c r="T137" s="38"/>
    </row>
    <row r="138" spans="1:21" x14ac:dyDescent="0.2">
      <c r="A138" s="180" t="str">
        <f t="shared" si="4"/>
        <v>12-2014</v>
      </c>
      <c r="B138" s="33">
        <v>42004</v>
      </c>
      <c r="C138" s="38">
        <v>2.0556384724688061E-3</v>
      </c>
      <c r="D138" s="38">
        <v>6.6943302484967124E-4</v>
      </c>
      <c r="E138" s="38">
        <v>1.9E-3</v>
      </c>
      <c r="F138" s="177" t="str">
        <f t="shared" si="5"/>
        <v>12-2014</v>
      </c>
      <c r="G138" s="37">
        <v>3.5901688078326374E-2</v>
      </c>
      <c r="H138" s="38">
        <v>7.4176850420519796E-4</v>
      </c>
      <c r="I138" s="38">
        <v>3.5715299999999998E-2</v>
      </c>
      <c r="K138" s="38">
        <v>3.2177511467987453E-2</v>
      </c>
      <c r="L138" s="38">
        <v>2.3122287884678591E-3</v>
      </c>
      <c r="M138" s="38">
        <v>3.2000000000000001E-2</v>
      </c>
      <c r="N138" s="38"/>
      <c r="P138" s="38"/>
      <c r="Q138" s="38"/>
      <c r="T138" s="38"/>
    </row>
    <row r="139" spans="1:21" x14ac:dyDescent="0.2">
      <c r="A139" s="180" t="str">
        <f t="shared" si="4"/>
        <v>1-2015</v>
      </c>
      <c r="B139" s="33">
        <v>42035</v>
      </c>
      <c r="C139" s="38">
        <v>5.3967610493314893E-3</v>
      </c>
      <c r="D139" s="38">
        <v>1.1124640814136513E-3</v>
      </c>
      <c r="E139" s="38">
        <v>5.4599999999999996E-3</v>
      </c>
      <c r="F139" s="177" t="str">
        <f t="shared" si="5"/>
        <v>1-2015</v>
      </c>
      <c r="G139" s="37">
        <v>3.3134335901167503E-2</v>
      </c>
      <c r="H139" s="38">
        <v>2.6128503087472256E-3</v>
      </c>
      <c r="I139" s="38">
        <v>3.3000000000000002E-2</v>
      </c>
      <c r="K139" s="38">
        <v>3.3012357671249881E-2</v>
      </c>
      <c r="L139" s="38">
        <v>2.5377571114792294E-3</v>
      </c>
      <c r="M139" s="38">
        <v>3.2799999999999996E-2</v>
      </c>
      <c r="N139" s="38"/>
      <c r="O139" s="38">
        <v>3.2205991385670152E-2</v>
      </c>
      <c r="P139" s="38">
        <v>4.607065055879299E-3</v>
      </c>
      <c r="Q139" s="38">
        <v>3.1E-2</v>
      </c>
      <c r="R139" s="38"/>
      <c r="S139" s="38">
        <v>3.1191318135536508E-2</v>
      </c>
      <c r="T139" s="38">
        <v>5.282004928792803E-3</v>
      </c>
      <c r="U139" s="38">
        <v>0.03</v>
      </c>
    </row>
    <row r="140" spans="1:21" x14ac:dyDescent="0.2">
      <c r="A140" s="180" t="str">
        <f t="shared" si="4"/>
        <v>2-2015</v>
      </c>
      <c r="B140" s="33">
        <v>42063</v>
      </c>
      <c r="C140" s="38">
        <v>6.4430937814300513E-3</v>
      </c>
      <c r="D140" s="38">
        <v>9.7952391531194662E-4</v>
      </c>
      <c r="E140" s="38">
        <v>6.7000000000000002E-3</v>
      </c>
      <c r="F140" s="177" t="str">
        <f t="shared" si="5"/>
        <v>2-2015</v>
      </c>
      <c r="G140" s="37">
        <v>3.3506136638315032E-2</v>
      </c>
      <c r="H140" s="38">
        <v>2.2298470910690092E-3</v>
      </c>
      <c r="I140" s="38">
        <v>3.3099999999999997E-2</v>
      </c>
      <c r="J140" s="37"/>
      <c r="K140" s="38">
        <v>3.1753284693488315E-2</v>
      </c>
      <c r="L140" s="38">
        <v>2.134438848437325E-3</v>
      </c>
      <c r="M140" s="38">
        <v>3.1600000000000003E-2</v>
      </c>
      <c r="N140" s="38"/>
      <c r="O140" s="38">
        <v>3.1706851863712734E-2</v>
      </c>
      <c r="P140" s="38">
        <v>3.1178054818590123E-3</v>
      </c>
      <c r="Q140" s="38">
        <v>3.1629299999999999E-2</v>
      </c>
      <c r="S140" s="38">
        <v>3.0566844788706107E-2</v>
      </c>
      <c r="T140" s="38">
        <v>3.2851684110072766E-3</v>
      </c>
      <c r="U140" s="38">
        <v>0.03</v>
      </c>
    </row>
    <row r="141" spans="1:21" x14ac:dyDescent="0.2">
      <c r="A141" s="180" t="str">
        <f t="shared" si="4"/>
        <v>3-2015</v>
      </c>
      <c r="B141" s="33">
        <v>42094</v>
      </c>
      <c r="C141" s="38">
        <v>5.0965162404514007E-3</v>
      </c>
      <c r="D141" s="38">
        <v>1.6760453084824706E-3</v>
      </c>
      <c r="E141" s="38">
        <v>5.0000000000000001E-3</v>
      </c>
      <c r="F141" s="177" t="str">
        <f t="shared" si="5"/>
        <v>3-2015</v>
      </c>
      <c r="G141" s="37">
        <v>3.6547823668472923E-2</v>
      </c>
      <c r="H141" s="38">
        <v>2.5543921236618333E-3</v>
      </c>
      <c r="I141" s="38">
        <v>3.6267899999999999E-2</v>
      </c>
      <c r="J141" s="37"/>
      <c r="K141" s="38">
        <v>3.1706354727775908E-2</v>
      </c>
      <c r="L141" s="38">
        <v>3.4956268250088815E-3</v>
      </c>
      <c r="M141" s="38">
        <v>3.2199999999999999E-2</v>
      </c>
      <c r="N141" s="38"/>
      <c r="O141" s="38">
        <v>3.2079767341332825E-2</v>
      </c>
      <c r="P141" s="38">
        <v>3.3752987180101293E-3</v>
      </c>
      <c r="Q141" s="38">
        <v>3.1399999999999997E-2</v>
      </c>
      <c r="S141" s="38">
        <v>3.1428532136125113E-2</v>
      </c>
      <c r="T141" s="38">
        <v>3.6148993842325485E-3</v>
      </c>
      <c r="U141" s="38">
        <v>0.03</v>
      </c>
    </row>
    <row r="142" spans="1:21" x14ac:dyDescent="0.2">
      <c r="A142" s="180" t="str">
        <f t="shared" si="4"/>
        <v>4-2015</v>
      </c>
      <c r="B142" s="33">
        <v>42124</v>
      </c>
      <c r="C142" s="38">
        <v>3.7421424265211859E-3</v>
      </c>
      <c r="D142" s="38">
        <v>9.4979935811796939E-4</v>
      </c>
      <c r="E142" s="38">
        <v>3.5999999999999999E-3</v>
      </c>
      <c r="F142" s="177" t="str">
        <f t="shared" si="5"/>
        <v>4-2015</v>
      </c>
      <c r="G142" s="38">
        <v>3.7644073206559797E-2</v>
      </c>
      <c r="H142" s="38">
        <v>2.4788915000309181E-3</v>
      </c>
      <c r="I142" s="38">
        <v>3.7249999999999998E-2</v>
      </c>
      <c r="J142" s="33"/>
      <c r="K142" s="38">
        <v>3.13051261307013E-2</v>
      </c>
      <c r="L142" s="38">
        <v>4.6786812542359904E-3</v>
      </c>
      <c r="M142" s="38">
        <v>3.2000000000000001E-2</v>
      </c>
      <c r="N142" s="38"/>
      <c r="O142" s="38">
        <v>3.2577499999999995E-2</v>
      </c>
      <c r="P142" s="38">
        <v>3.5892637270844418E-3</v>
      </c>
      <c r="Q142" s="38">
        <v>3.1949999999999999E-2</v>
      </c>
      <c r="S142" s="38">
        <v>3.2206060606060606E-2</v>
      </c>
      <c r="T142" s="38">
        <v>3.7520777072459627E-3</v>
      </c>
      <c r="U142" s="38">
        <v>3.1E-2</v>
      </c>
    </row>
    <row r="143" spans="1:21" x14ac:dyDescent="0.2">
      <c r="A143" s="180" t="str">
        <f t="shared" si="4"/>
        <v>5-2015</v>
      </c>
      <c r="B143" s="33">
        <v>42155</v>
      </c>
      <c r="C143" s="38">
        <v>3.1947302268731442E-3</v>
      </c>
      <c r="D143" s="38">
        <v>7.6990566006723967E-4</v>
      </c>
      <c r="E143" s="38">
        <v>3.2000000000000002E-3</v>
      </c>
      <c r="F143" s="177" t="str">
        <f t="shared" si="5"/>
        <v>5-2015</v>
      </c>
      <c r="G143" s="37">
        <v>3.9233639975064211E-2</v>
      </c>
      <c r="H143" s="38">
        <v>2.9296929085448429E-3</v>
      </c>
      <c r="I143" s="38">
        <v>3.9E-2</v>
      </c>
      <c r="J143" s="37"/>
      <c r="K143" s="38">
        <v>3.1561921099895217E-2</v>
      </c>
      <c r="L143" s="38">
        <v>3.9445385291549499E-3</v>
      </c>
      <c r="M143" s="38">
        <v>3.1449999999999999E-2</v>
      </c>
      <c r="N143" s="38"/>
      <c r="O143" s="38">
        <v>3.238174454559848E-2</v>
      </c>
      <c r="P143" s="38">
        <v>3.1599259287919484E-3</v>
      </c>
      <c r="Q143" s="38">
        <v>3.19032E-2</v>
      </c>
      <c r="S143" s="38">
        <v>3.1396354166666668E-2</v>
      </c>
      <c r="T143" s="38">
        <v>2.742692259640734E-3</v>
      </c>
      <c r="U143" s="38">
        <v>0.03</v>
      </c>
    </row>
    <row r="144" spans="1:21" x14ac:dyDescent="0.2">
      <c r="A144" s="180" t="str">
        <f t="shared" si="4"/>
        <v>6-2015</v>
      </c>
      <c r="B144" s="33">
        <v>42185</v>
      </c>
      <c r="C144" s="38">
        <v>1.2317073170731707E-3</v>
      </c>
      <c r="D144" s="38">
        <v>5.6676230661108879E-4</v>
      </c>
      <c r="E144" s="38">
        <v>1.2999999999999999E-3</v>
      </c>
      <c r="F144" s="177" t="str">
        <f t="shared" si="5"/>
        <v>6-2015</v>
      </c>
      <c r="G144" s="37">
        <v>3.8800000000000001E-2</v>
      </c>
      <c r="H144" s="38">
        <v>2.3767625039115706E-3</v>
      </c>
      <c r="I144" s="38">
        <v>3.8399999999999997E-2</v>
      </c>
      <c r="J144" s="37"/>
      <c r="K144" s="38">
        <v>3.167894736842105E-2</v>
      </c>
      <c r="L144" s="38">
        <v>3.4004099828122357E-3</v>
      </c>
      <c r="M144" s="38">
        <v>3.2299999999999995E-2</v>
      </c>
      <c r="N144" s="38"/>
      <c r="O144" s="38">
        <v>3.3204999999999998E-2</v>
      </c>
      <c r="P144" s="38">
        <v>5.3699520123912303E-3</v>
      </c>
      <c r="Q144" s="38">
        <v>3.2000000000000001E-2</v>
      </c>
      <c r="S144" s="38">
        <v>3.2259375E-2</v>
      </c>
      <c r="T144" s="38">
        <v>4.7285583546048393E-3</v>
      </c>
      <c r="U144" s="38">
        <v>3.005E-2</v>
      </c>
    </row>
    <row r="145" spans="1:22" x14ac:dyDescent="0.2">
      <c r="A145" s="180" t="str">
        <f t="shared" si="4"/>
        <v>7-2015</v>
      </c>
      <c r="B145" s="33">
        <v>42216</v>
      </c>
      <c r="C145" s="38">
        <v>1.2340909090909089E-3</v>
      </c>
      <c r="D145" s="38">
        <v>9.2433336929370396E-4</v>
      </c>
      <c r="E145" s="38">
        <v>1.1000000000000001E-3</v>
      </c>
      <c r="F145" s="177" t="str">
        <f t="shared" si="5"/>
        <v>7-2015</v>
      </c>
      <c r="G145" s="38">
        <v>3.886590909090909E-2</v>
      </c>
      <c r="H145" s="38">
        <v>1.8106844628762576E-3</v>
      </c>
      <c r="I145" s="38">
        <v>3.8800000000000001E-2</v>
      </c>
      <c r="J145" s="33"/>
      <c r="K145" s="38">
        <v>3.1130232558139535E-2</v>
      </c>
      <c r="L145" s="38">
        <v>3.9499568945038539E-3</v>
      </c>
      <c r="M145" s="38">
        <v>3.1699999999999999E-2</v>
      </c>
      <c r="N145" s="38"/>
      <c r="O145" s="38">
        <v>3.1977272727272729E-2</v>
      </c>
      <c r="P145" s="38">
        <v>3.6138534246774406E-3</v>
      </c>
      <c r="Q145" s="38">
        <v>3.1899999999999998E-2</v>
      </c>
      <c r="S145" s="38">
        <v>3.1868750000000001E-2</v>
      </c>
      <c r="T145" s="38">
        <v>4.5068004171474043E-3</v>
      </c>
      <c r="U145" s="38">
        <v>0.03</v>
      </c>
    </row>
    <row r="146" spans="1:22" x14ac:dyDescent="0.2">
      <c r="A146" s="180" t="str">
        <f t="shared" si="4"/>
        <v>8-2015</v>
      </c>
      <c r="B146" s="33">
        <v>42247</v>
      </c>
      <c r="C146" s="38">
        <v>1.8369047619047623E-3</v>
      </c>
      <c r="D146" s="38">
        <v>6.0051395912062049E-4</v>
      </c>
      <c r="E146" s="38">
        <v>1.8500000000000001E-3</v>
      </c>
      <c r="F146" s="177" t="str">
        <f t="shared" si="5"/>
        <v>8-2015</v>
      </c>
      <c r="G146" s="37">
        <v>4.2071428571428572E-2</v>
      </c>
      <c r="H146" s="38">
        <v>2.0766161163714224E-3</v>
      </c>
      <c r="I146" s="38">
        <v>4.2549999999999998E-2</v>
      </c>
      <c r="J146" s="37"/>
      <c r="K146" s="38">
        <v>3.4707317073170735E-2</v>
      </c>
      <c r="L146" s="38">
        <v>3.9424224940956308E-3</v>
      </c>
      <c r="M146" s="38">
        <v>3.5000000000000003E-2</v>
      </c>
      <c r="N146" s="38"/>
      <c r="O146" s="38">
        <v>3.3576428571428577E-2</v>
      </c>
      <c r="P146" s="38">
        <v>4.9106970452659025E-3</v>
      </c>
      <c r="Q146" s="38">
        <v>3.3000000000000002E-2</v>
      </c>
      <c r="S146" s="38">
        <v>3.1790909090909092E-2</v>
      </c>
      <c r="T146" s="38">
        <v>3.4102202674794009E-3</v>
      </c>
      <c r="U146" s="38">
        <v>3.1E-2</v>
      </c>
    </row>
    <row r="147" spans="1:22" x14ac:dyDescent="0.2">
      <c r="A147" s="180" t="str">
        <f t="shared" si="4"/>
        <v>9-2015</v>
      </c>
      <c r="B147" s="33">
        <v>42277</v>
      </c>
      <c r="C147" s="38">
        <v>2.8936585365853659E-3</v>
      </c>
      <c r="D147" s="38">
        <v>8.9199146884250233E-4</v>
      </c>
      <c r="E147" s="38">
        <v>2.8999999999999998E-3</v>
      </c>
      <c r="F147" s="177" t="str">
        <f t="shared" si="5"/>
        <v>9-2015</v>
      </c>
      <c r="G147" s="37">
        <v>4.7219512195121952E-2</v>
      </c>
      <c r="H147" s="38">
        <v>2.9405118187311478E-3</v>
      </c>
      <c r="I147" s="38">
        <v>4.7399999999999998E-2</v>
      </c>
      <c r="J147" s="37"/>
      <c r="K147" s="38">
        <v>3.6000000000000004E-2</v>
      </c>
      <c r="L147" s="38">
        <v>4.1457016420942735E-3</v>
      </c>
      <c r="M147" s="38">
        <v>3.5200000000000002E-2</v>
      </c>
      <c r="N147" s="38"/>
      <c r="O147" s="38">
        <v>3.5109756097560979E-2</v>
      </c>
      <c r="P147" s="38">
        <v>4.1701801446729359E-3</v>
      </c>
      <c r="Q147" s="38">
        <v>3.5999999999999997E-2</v>
      </c>
      <c r="S147" s="38">
        <v>3.2696969696969697E-2</v>
      </c>
      <c r="T147" s="38">
        <v>3.6588492767949646E-3</v>
      </c>
      <c r="U147" s="38">
        <v>3.2000000000000001E-2</v>
      </c>
    </row>
    <row r="148" spans="1:22" x14ac:dyDescent="0.2">
      <c r="A148" s="180" t="str">
        <f t="shared" si="4"/>
        <v>10-2015</v>
      </c>
      <c r="B148" s="33">
        <v>42308</v>
      </c>
      <c r="C148" s="38">
        <v>3.6394736842105266E-3</v>
      </c>
      <c r="D148" s="38">
        <v>1.1908524027916759E-3</v>
      </c>
      <c r="E148" s="38">
        <v>3.8E-3</v>
      </c>
      <c r="F148" s="177" t="str">
        <f t="shared" si="5"/>
        <v>10-2015</v>
      </c>
      <c r="G148" s="37">
        <v>5.5797368421052637E-2</v>
      </c>
      <c r="H148" s="38">
        <v>2.8237876463020816E-3</v>
      </c>
      <c r="I148" s="38">
        <v>5.57E-2</v>
      </c>
      <c r="K148" s="37">
        <v>4.1166666666666664E-2</v>
      </c>
      <c r="L148" s="38">
        <v>6.9003933635285297E-3</v>
      </c>
      <c r="M148" s="38">
        <v>3.9199999999999999E-2</v>
      </c>
      <c r="O148" s="37">
        <v>3.887567567567568E-2</v>
      </c>
      <c r="P148" s="38">
        <v>5.6983626013387663E-3</v>
      </c>
      <c r="Q148" s="38">
        <v>3.7400000000000003E-2</v>
      </c>
      <c r="S148" s="38">
        <v>3.4606896551724137E-2</v>
      </c>
      <c r="T148" s="38">
        <v>5.7116379333579451E-3</v>
      </c>
      <c r="U148" s="38">
        <v>3.3500000000000002E-2</v>
      </c>
    </row>
    <row r="149" spans="1:22" x14ac:dyDescent="0.2">
      <c r="A149" s="180" t="str">
        <f t="shared" si="4"/>
        <v>11-2015</v>
      </c>
      <c r="B149" s="33">
        <v>42338</v>
      </c>
      <c r="C149" s="38">
        <v>3.8560975609756095E-3</v>
      </c>
      <c r="D149" s="38">
        <v>1.1914379506478305E-3</v>
      </c>
      <c r="E149" s="38">
        <v>4.1999999999999997E-3</v>
      </c>
      <c r="F149" s="177" t="str">
        <f t="shared" si="5"/>
        <v>11-2015</v>
      </c>
      <c r="G149" s="37">
        <v>6.2380487804878045E-2</v>
      </c>
      <c r="H149" s="38">
        <v>2.2518014468637239E-3</v>
      </c>
      <c r="I149" s="38">
        <v>6.2700000000000006E-2</v>
      </c>
      <c r="K149" s="37">
        <v>4.4132439024390242E-2</v>
      </c>
      <c r="L149" s="38">
        <v>6.4609282539306243E-3</v>
      </c>
      <c r="M149" s="38">
        <v>4.2199999999999994E-2</v>
      </c>
      <c r="O149" s="37">
        <v>4.3010000000000007E-2</v>
      </c>
      <c r="P149" s="38">
        <v>5.9671665741017257E-3</v>
      </c>
      <c r="Q149" s="38">
        <v>4.1799999999999997E-2</v>
      </c>
      <c r="S149" s="38">
        <v>3.5542424242424243E-2</v>
      </c>
      <c r="T149" s="38">
        <v>6.406931320015373E-3</v>
      </c>
      <c r="U149" s="38">
        <v>3.5000000000000003E-2</v>
      </c>
    </row>
    <row r="150" spans="1:22" x14ac:dyDescent="0.2">
      <c r="A150" s="180" t="str">
        <f t="shared" si="4"/>
        <v>12-2015</v>
      </c>
      <c r="B150" s="33">
        <v>42369</v>
      </c>
      <c r="C150" s="38">
        <v>5.3720930232558136E-3</v>
      </c>
      <c r="D150" s="38">
        <v>1.2962079458017878E-3</v>
      </c>
      <c r="E150" s="38">
        <v>5.4999999999999997E-3</v>
      </c>
      <c r="F150" s="177" t="str">
        <f t="shared" si="5"/>
        <v>12-2015</v>
      </c>
      <c r="G150" s="37">
        <v>6.6713953488372099E-2</v>
      </c>
      <c r="H150" s="38">
        <v>1.4287159395346576E-3</v>
      </c>
      <c r="I150" s="38">
        <v>6.6900000000000001E-2</v>
      </c>
      <c r="J150" s="37"/>
      <c r="K150" s="38">
        <v>4.6297674418604648E-2</v>
      </c>
      <c r="L150" s="38">
        <v>6.4688811269283672E-3</v>
      </c>
      <c r="M150" s="38">
        <v>4.4999999999999998E-2</v>
      </c>
      <c r="N150" s="38"/>
      <c r="O150" s="38">
        <v>4.6297674418604648E-2</v>
      </c>
      <c r="P150" s="38">
        <v>6.4688811269283672E-3</v>
      </c>
      <c r="Q150" s="38">
        <v>4.4999999999999998E-2</v>
      </c>
      <c r="S150" s="38">
        <v>3.8269230769230771E-2</v>
      </c>
      <c r="T150" s="38">
        <v>8.2567087187569322E-3</v>
      </c>
      <c r="U150" s="38">
        <v>3.7999999999999999E-2</v>
      </c>
    </row>
    <row r="151" spans="1:22" x14ac:dyDescent="0.2">
      <c r="A151" s="180" t="str">
        <f t="shared" si="4"/>
        <v>1-2016</v>
      </c>
      <c r="B151" s="33">
        <v>42400</v>
      </c>
      <c r="C151" s="38">
        <v>8.4255813953488367E-3</v>
      </c>
      <c r="D151" s="38">
        <v>1.4142292235661369E-3</v>
      </c>
      <c r="E151" s="38">
        <v>8.6999999999999994E-3</v>
      </c>
      <c r="F151" s="177" t="str">
        <f t="shared" si="5"/>
        <v>1-2016</v>
      </c>
      <c r="G151" s="37">
        <v>4.8331860465116283E-2</v>
      </c>
      <c r="H151" s="38">
        <v>6.8990462611436204E-3</v>
      </c>
      <c r="I151" s="38">
        <v>4.5699999999999998E-2</v>
      </c>
      <c r="J151" s="37"/>
      <c r="K151" s="38">
        <v>4.4958333333333336E-2</v>
      </c>
      <c r="L151" s="38">
        <v>5.1267575383611508E-3</v>
      </c>
      <c r="M151" s="38">
        <v>4.4049999999999992E-2</v>
      </c>
      <c r="N151" s="38"/>
      <c r="O151" s="38">
        <v>3.7397619047619041E-2</v>
      </c>
      <c r="P151" s="38">
        <v>8.2705026271076287E-3</v>
      </c>
      <c r="Q151" s="38">
        <v>3.5049999999999998E-2</v>
      </c>
      <c r="S151" s="38">
        <v>3.6844444444444444E-2</v>
      </c>
      <c r="T151" s="38">
        <v>7.6918674843515986E-3</v>
      </c>
      <c r="U151" s="38">
        <v>3.49E-2</v>
      </c>
      <c r="V151" s="27"/>
    </row>
    <row r="152" spans="1:22" x14ac:dyDescent="0.2">
      <c r="A152" s="180" t="str">
        <f t="shared" si="4"/>
        <v>2-2016</v>
      </c>
      <c r="B152" s="33">
        <v>42429</v>
      </c>
      <c r="C152" s="38">
        <v>1.3040476190476189E-2</v>
      </c>
      <c r="D152" s="38">
        <v>2.6441891674155644E-3</v>
      </c>
      <c r="E152" s="38">
        <v>1.37E-2</v>
      </c>
      <c r="F152" s="177" t="str">
        <f t="shared" si="5"/>
        <v>2-2016</v>
      </c>
      <c r="G152" s="42">
        <v>5.4895348837209305E-2</v>
      </c>
      <c r="H152" s="38">
        <v>6.542860648879309E-3</v>
      </c>
      <c r="I152" s="38">
        <v>5.5E-2</v>
      </c>
      <c r="J152" s="42"/>
      <c r="K152" s="38">
        <v>4.5382500000000006E-2</v>
      </c>
      <c r="L152" s="38">
        <v>8.3147347584011395E-3</v>
      </c>
      <c r="M152" s="38">
        <v>4.36E-2</v>
      </c>
      <c r="N152" s="38"/>
      <c r="O152" s="38">
        <v>3.9297499999999999E-2</v>
      </c>
      <c r="P152" s="38">
        <v>8.0013296170715047E-3</v>
      </c>
      <c r="Q152" s="38">
        <v>3.7249999999999998E-2</v>
      </c>
      <c r="S152" s="38">
        <v>3.7043243243243242E-2</v>
      </c>
      <c r="T152" s="38">
        <v>8.5647708842852451E-3</v>
      </c>
      <c r="U152" s="38">
        <v>3.4700000000000002E-2</v>
      </c>
      <c r="V152" s="27"/>
    </row>
    <row r="153" spans="1:22" x14ac:dyDescent="0.2">
      <c r="A153" s="180" t="str">
        <f t="shared" si="4"/>
        <v>3-2016</v>
      </c>
      <c r="B153" s="33">
        <v>42460</v>
      </c>
      <c r="C153" s="38">
        <v>6.8134090909090913E-3</v>
      </c>
      <c r="D153" s="38">
        <v>1.5929363601089957E-3</v>
      </c>
      <c r="E153" s="38">
        <v>6.5500000000000003E-3</v>
      </c>
      <c r="F153" s="177" t="str">
        <f t="shared" si="5"/>
        <v>3-2016</v>
      </c>
      <c r="G153" s="37">
        <v>5.7195454545454542E-2</v>
      </c>
      <c r="H153" s="38">
        <v>8.1560636465876236E-3</v>
      </c>
      <c r="I153" s="38">
        <v>5.5550000000000002E-2</v>
      </c>
      <c r="K153" s="37">
        <v>4.4121428571428568E-2</v>
      </c>
      <c r="L153" s="38">
        <v>1.0723976685828269E-2</v>
      </c>
      <c r="M153" s="38">
        <v>4.0550000000000003E-2</v>
      </c>
      <c r="O153" s="37">
        <v>3.9751162790697674E-2</v>
      </c>
      <c r="P153" s="38">
        <v>8.2776340101626614E-3</v>
      </c>
      <c r="Q153" s="38">
        <v>3.6999999999999998E-2</v>
      </c>
      <c r="S153" s="38">
        <v>3.7652777777777785E-2</v>
      </c>
      <c r="T153" s="38">
        <v>7.8128277709020172E-3</v>
      </c>
      <c r="U153" s="38">
        <v>3.5000000000000003E-2</v>
      </c>
      <c r="V153" s="27"/>
    </row>
    <row r="154" spans="1:22" x14ac:dyDescent="0.2">
      <c r="A154" s="180" t="str">
        <f t="shared" si="4"/>
        <v>4-2016</v>
      </c>
      <c r="B154" s="33">
        <v>42490</v>
      </c>
      <c r="C154" s="38">
        <v>6.5976744186046514E-3</v>
      </c>
      <c r="D154" s="38">
        <v>1.416818765856237E-3</v>
      </c>
      <c r="E154" s="38">
        <v>6.6E-3</v>
      </c>
      <c r="F154" s="177" t="str">
        <f t="shared" si="5"/>
        <v>4-2016</v>
      </c>
      <c r="G154" s="37">
        <v>6.0282222222222223E-2</v>
      </c>
      <c r="H154" s="38">
        <v>5.6055690202158823E-3</v>
      </c>
      <c r="I154" s="38">
        <v>5.96E-2</v>
      </c>
      <c r="K154" s="37">
        <v>4.5437209302325587E-2</v>
      </c>
      <c r="L154" s="38">
        <v>1.0909040009613128E-2</v>
      </c>
      <c r="M154" s="38">
        <v>4.3200000000000002E-2</v>
      </c>
      <c r="O154" s="37">
        <v>4.0819047619047616E-2</v>
      </c>
      <c r="P154" s="38">
        <v>7.6559633411220004E-3</v>
      </c>
      <c r="Q154" s="38">
        <v>3.9899999999999998E-2</v>
      </c>
      <c r="S154" s="38">
        <v>3.8068571428571431E-2</v>
      </c>
      <c r="T154" s="38">
        <v>8.9831794262967956E-3</v>
      </c>
      <c r="U154" s="38">
        <v>3.56E-2</v>
      </c>
    </row>
    <row r="155" spans="1:22" x14ac:dyDescent="0.2">
      <c r="A155" s="180" t="str">
        <f t="shared" si="4"/>
        <v>5-2016</v>
      </c>
      <c r="B155" s="33">
        <v>42521</v>
      </c>
      <c r="C155" s="38">
        <v>4.0804878048780486E-3</v>
      </c>
      <c r="D155" s="38">
        <v>1.0220615226577904E-3</v>
      </c>
      <c r="E155" s="38">
        <v>4.0000000000000001E-3</v>
      </c>
      <c r="F155" s="177" t="str">
        <f t="shared" si="5"/>
        <v>5-2016</v>
      </c>
      <c r="G155" s="42">
        <v>6.019512195121951E-2</v>
      </c>
      <c r="H155" s="38">
        <v>5.2110915948346279E-3</v>
      </c>
      <c r="I155" s="38">
        <v>0.06</v>
      </c>
      <c r="J155" s="42"/>
      <c r="K155" s="38">
        <v>4.5274871794871795E-2</v>
      </c>
      <c r="L155" s="38">
        <v>1.0499328016540884E-2</v>
      </c>
      <c r="M155" s="38">
        <v>4.2099999999999999E-2</v>
      </c>
      <c r="N155" s="38"/>
      <c r="O155" s="38">
        <v>4.0661538461538464E-2</v>
      </c>
      <c r="P155" s="38">
        <v>6.5593892280100593E-3</v>
      </c>
      <c r="Q155" s="38">
        <v>0.04</v>
      </c>
      <c r="S155" s="38">
        <v>3.6917647058823534E-2</v>
      </c>
      <c r="T155" s="38">
        <v>6.3014895107010973E-3</v>
      </c>
      <c r="U155" s="38">
        <v>3.5000000000000003E-2</v>
      </c>
      <c r="V155" s="27"/>
    </row>
    <row r="156" spans="1:22" x14ac:dyDescent="0.2">
      <c r="A156" s="180" t="str">
        <f t="shared" si="4"/>
        <v>6-2016</v>
      </c>
      <c r="B156" s="33">
        <v>42551</v>
      </c>
      <c r="C156" s="38">
        <v>2.830952380952381E-3</v>
      </c>
      <c r="D156" s="38">
        <v>9.82154946604931E-4</v>
      </c>
      <c r="E156" s="38">
        <v>2.8999999999999998E-3</v>
      </c>
      <c r="F156" s="177" t="str">
        <f t="shared" si="5"/>
        <v>6-2016</v>
      </c>
      <c r="G156" s="37">
        <v>6.230714285714286E-2</v>
      </c>
      <c r="H156" s="38">
        <v>7.0339383846182687E-3</v>
      </c>
      <c r="I156" s="38">
        <v>6.0999999999999999E-2</v>
      </c>
      <c r="K156" s="37">
        <v>4.3734999999999996E-2</v>
      </c>
      <c r="L156" s="38">
        <v>9.6372022219452617E-3</v>
      </c>
      <c r="M156" s="38">
        <v>4.2549999999999998E-2</v>
      </c>
      <c r="O156" s="37">
        <v>4.1214999999999995E-2</v>
      </c>
      <c r="P156" s="38">
        <v>6.6676236492625406E-3</v>
      </c>
      <c r="Q156" s="38">
        <v>4.045E-2</v>
      </c>
      <c r="S156" s="38">
        <v>3.6717142857142858E-2</v>
      </c>
      <c r="T156" s="38">
        <v>6.5307636574584316E-3</v>
      </c>
      <c r="U156" s="38">
        <v>3.6600000000000001E-2</v>
      </c>
    </row>
    <row r="157" spans="1:22" x14ac:dyDescent="0.2">
      <c r="A157" s="180" t="str">
        <f t="shared" si="4"/>
        <v>7-2016</v>
      </c>
      <c r="B157" s="33">
        <v>42582</v>
      </c>
      <c r="C157" s="38">
        <v>3.2418604651162789E-3</v>
      </c>
      <c r="D157" s="38">
        <v>1.0843546595489376E-3</v>
      </c>
      <c r="E157" s="38">
        <v>3.2000000000000002E-3</v>
      </c>
      <c r="F157" s="177" t="str">
        <f t="shared" si="5"/>
        <v>7-2016</v>
      </c>
      <c r="G157" s="42">
        <v>6.5340476190476185E-2</v>
      </c>
      <c r="H157" s="38">
        <v>6.3759479266093377E-3</v>
      </c>
      <c r="I157" s="38">
        <v>6.5000000000000002E-2</v>
      </c>
      <c r="J157" s="42"/>
      <c r="K157" s="38">
        <v>4.6073170731707316E-2</v>
      </c>
      <c r="L157" s="38">
        <v>1.0975860430741726E-2</v>
      </c>
      <c r="M157" s="38">
        <v>4.4999999999999998E-2</v>
      </c>
      <c r="N157" s="38"/>
      <c r="O157" s="38">
        <v>4.2354999999999997E-2</v>
      </c>
      <c r="P157" s="38">
        <v>5.8020310325405918E-3</v>
      </c>
      <c r="Q157" s="38">
        <v>4.1799999999999997E-2</v>
      </c>
      <c r="S157" s="38">
        <v>3.6828571428571426E-2</v>
      </c>
      <c r="T157" s="38">
        <v>6.9703393211593958E-3</v>
      </c>
      <c r="U157" s="38">
        <v>3.5000000000000003E-2</v>
      </c>
      <c r="V157" s="27"/>
    </row>
    <row r="158" spans="1:22" x14ac:dyDescent="0.2">
      <c r="A158" s="180" t="str">
        <f t="shared" si="4"/>
        <v>8-2016</v>
      </c>
      <c r="B158" s="33">
        <v>42613</v>
      </c>
      <c r="C158" s="38">
        <v>1.8282608695652173E-3</v>
      </c>
      <c r="D158" s="38">
        <v>1.3024187828768188E-3</v>
      </c>
      <c r="E158" s="38">
        <v>1.9499999999999999E-3</v>
      </c>
      <c r="F158" s="177" t="str">
        <f t="shared" si="5"/>
        <v>8-2016</v>
      </c>
      <c r="G158" s="42">
        <v>6.7733913043478269E-2</v>
      </c>
      <c r="H158" s="38">
        <v>5.0485568799458229E-3</v>
      </c>
      <c r="I158" s="38">
        <v>6.7549999999999999E-2</v>
      </c>
      <c r="J158" s="42"/>
      <c r="K158" s="38">
        <v>4.5500666666666668E-2</v>
      </c>
      <c r="L158" s="38">
        <v>7.6410626343341916E-3</v>
      </c>
      <c r="M158" s="38">
        <v>4.4999999999999998E-2</v>
      </c>
      <c r="N158" s="38"/>
      <c r="O158" s="38">
        <v>4.2959999999999998E-2</v>
      </c>
      <c r="P158" s="38">
        <v>5.5450387325477321E-3</v>
      </c>
      <c r="Q158" s="38">
        <v>4.1799999999999997E-2</v>
      </c>
      <c r="S158" s="38">
        <v>3.7157499999999996E-2</v>
      </c>
      <c r="T158" s="38">
        <v>6.7266362035853077E-3</v>
      </c>
      <c r="U158" s="38">
        <v>3.6000000000000004E-2</v>
      </c>
      <c r="V158" s="27"/>
    </row>
    <row r="159" spans="1:22" x14ac:dyDescent="0.2">
      <c r="A159" s="180" t="str">
        <f t="shared" si="4"/>
        <v>9-2016</v>
      </c>
      <c r="B159" s="33">
        <v>42643</v>
      </c>
      <c r="C159" s="38">
        <v>6.6793918651966667E-4</v>
      </c>
      <c r="D159" s="38">
        <v>5.4680105589416878E-3</v>
      </c>
      <c r="E159" s="38">
        <v>1.5499999999999999E-3</v>
      </c>
      <c r="F159" s="177" t="str">
        <f t="shared" si="5"/>
        <v>9-2016</v>
      </c>
      <c r="G159" s="42">
        <v>6.2587243686847038E-2</v>
      </c>
      <c r="H159" s="38">
        <v>3.6461990966372496E-3</v>
      </c>
      <c r="I159" s="38">
        <v>6.2199999999999998E-2</v>
      </c>
      <c r="J159" s="42"/>
      <c r="K159" s="38">
        <v>4.3494278752818617E-2</v>
      </c>
      <c r="L159" s="38">
        <v>6.7771972862413939E-3</v>
      </c>
      <c r="M159" s="38">
        <v>4.2999999999999997E-2</v>
      </c>
      <c r="N159" s="38"/>
      <c r="O159" s="38">
        <v>4.2080320448639595E-2</v>
      </c>
      <c r="P159" s="38">
        <v>5.8583296844098558E-3</v>
      </c>
      <c r="Q159" s="38">
        <v>4.0750000000000001E-2</v>
      </c>
      <c r="S159" s="38">
        <v>3.6053388688714327E-2</v>
      </c>
      <c r="T159" s="38">
        <v>7.3090633977839796E-3</v>
      </c>
      <c r="U159" s="38">
        <v>3.3799999999999997E-2</v>
      </c>
      <c r="V159" s="27"/>
    </row>
    <row r="160" spans="1:22" x14ac:dyDescent="0.2">
      <c r="A160" s="180" t="str">
        <f t="shared" si="4"/>
        <v>10-2016</v>
      </c>
      <c r="B160" s="33">
        <v>42674</v>
      </c>
      <c r="C160" s="38">
        <v>1.1465116279069766E-3</v>
      </c>
      <c r="D160" s="38">
        <v>7.8174068200982856E-4</v>
      </c>
      <c r="E160" s="38">
        <v>1.1000000000000001E-3</v>
      </c>
      <c r="F160" s="177" t="str">
        <f t="shared" si="5"/>
        <v>10-2016</v>
      </c>
      <c r="G160" s="42">
        <v>5.97646511627907E-2</v>
      </c>
      <c r="H160" s="38">
        <v>2.0673002279683853E-3</v>
      </c>
      <c r="I160" s="38">
        <v>5.9900000000000002E-2</v>
      </c>
      <c r="J160" s="42"/>
      <c r="K160" s="38">
        <v>4.2349285714285714E-2</v>
      </c>
      <c r="L160" s="38">
        <v>5.469710115320975E-3</v>
      </c>
      <c r="M160" s="38">
        <v>4.0800000000000003E-2</v>
      </c>
      <c r="N160" s="38"/>
      <c r="O160" s="38">
        <v>4.1564418604651161E-2</v>
      </c>
      <c r="P160" s="38">
        <v>5.2221106398547051E-3</v>
      </c>
      <c r="Q160" s="38">
        <v>0.04</v>
      </c>
      <c r="S160" s="38">
        <v>3.6457894736842106E-2</v>
      </c>
      <c r="T160" s="38">
        <v>5.4921384393757629E-3</v>
      </c>
      <c r="U160" s="38">
        <v>3.5000000000000003E-2</v>
      </c>
      <c r="V160" s="27"/>
    </row>
    <row r="161" spans="1:22" x14ac:dyDescent="0.2">
      <c r="A161" s="180" t="str">
        <f t="shared" si="4"/>
        <v>11-2016</v>
      </c>
      <c r="B161" s="33">
        <v>42704</v>
      </c>
      <c r="C161" s="38">
        <v>1.3674418604651165E-3</v>
      </c>
      <c r="D161" s="38">
        <v>9.6602300333267657E-4</v>
      </c>
      <c r="E161" s="38">
        <v>1.1999999999999999E-3</v>
      </c>
      <c r="F161" s="177" t="str">
        <f t="shared" si="5"/>
        <v>11-2016</v>
      </c>
      <c r="G161" s="42">
        <v>5.6853488372093024E-2</v>
      </c>
      <c r="H161" s="38">
        <v>2.0958404198167771E-3</v>
      </c>
      <c r="I161" s="38">
        <v>5.6899999999999999E-2</v>
      </c>
      <c r="J161" s="42"/>
      <c r="K161" s="38">
        <v>4.179047619047619E-2</v>
      </c>
      <c r="L161" s="38">
        <v>4.8229031598885736E-3</v>
      </c>
      <c r="M161" s="38">
        <v>4.1100000000000005E-2</v>
      </c>
      <c r="N161" s="38"/>
      <c r="O161" s="38">
        <v>4.1469047619047621E-2</v>
      </c>
      <c r="P161" s="38">
        <v>4.938276982779796E-3</v>
      </c>
      <c r="Q161" s="38">
        <v>4.0349999999999997E-2</v>
      </c>
      <c r="S161" s="38">
        <v>3.5660526315789476E-2</v>
      </c>
      <c r="T161" s="38">
        <v>6.0988053537173979E-3</v>
      </c>
      <c r="U161" s="38">
        <v>3.3750000000000002E-2</v>
      </c>
    </row>
    <row r="162" spans="1:22" x14ac:dyDescent="0.2">
      <c r="A162" s="180" t="str">
        <f t="shared" si="4"/>
        <v>12-2016</v>
      </c>
      <c r="B162" s="33">
        <v>42735</v>
      </c>
      <c r="C162" s="38">
        <v>2.7869767441860466E-3</v>
      </c>
      <c r="D162" s="38">
        <v>9.0209157724257898E-4</v>
      </c>
      <c r="E162" s="38">
        <v>2.7000000000000001E-3</v>
      </c>
      <c r="F162" s="177" t="str">
        <f t="shared" si="5"/>
        <v>12-2016</v>
      </c>
      <c r="G162" s="42">
        <v>5.6023255813953482E-2</v>
      </c>
      <c r="H162" s="38">
        <v>9.4939509796961074E-4</v>
      </c>
      <c r="I162" s="38">
        <v>5.5899999999999998E-2</v>
      </c>
      <c r="J162" s="42"/>
      <c r="K162" s="38">
        <v>4.3609302325581398E-2</v>
      </c>
      <c r="L162" s="38">
        <v>4.9165809816660369E-3</v>
      </c>
      <c r="M162" s="38">
        <v>4.19E-2</v>
      </c>
      <c r="N162" s="38"/>
      <c r="O162" s="38">
        <v>4.3609302325581398E-2</v>
      </c>
      <c r="P162" s="38">
        <v>4.9165809816660369E-3</v>
      </c>
      <c r="Q162" s="38">
        <v>4.19E-2</v>
      </c>
      <c r="S162" s="38">
        <v>3.5762500000000003E-2</v>
      </c>
      <c r="T162" s="38">
        <v>4.7892875922234662E-3</v>
      </c>
      <c r="U162" s="38">
        <v>3.5000000000000003E-2</v>
      </c>
      <c r="V162" s="27"/>
    </row>
    <row r="163" spans="1:22" x14ac:dyDescent="0.2">
      <c r="A163" s="180" t="str">
        <f t="shared" si="4"/>
        <v>1-2017</v>
      </c>
      <c r="B163" s="33">
        <v>42766</v>
      </c>
      <c r="C163" s="38">
        <v>8.9682926829268289E-3</v>
      </c>
      <c r="D163" s="38">
        <v>2.9042588576425363E-3</v>
      </c>
      <c r="E163" s="38">
        <v>8.0000000000000002E-3</v>
      </c>
      <c r="F163" s="177" t="str">
        <f t="shared" si="5"/>
        <v>1-2017</v>
      </c>
      <c r="G163" s="42">
        <v>4.5075609756097562E-2</v>
      </c>
      <c r="H163" s="38">
        <v>4.7303689331702706E-3</v>
      </c>
      <c r="I163" s="38">
        <v>4.4600000000000001E-2</v>
      </c>
      <c r="J163" s="42"/>
      <c r="K163" s="38">
        <v>4.2515000000000004E-2</v>
      </c>
      <c r="L163" s="38">
        <v>4.3767772946746424E-3</v>
      </c>
      <c r="M163" s="38">
        <v>4.2550000000000004E-2</v>
      </c>
      <c r="N163" s="38"/>
      <c r="O163" s="38">
        <v>3.6182499999999999E-2</v>
      </c>
      <c r="P163" s="38">
        <v>4.5946952411421525E-3</v>
      </c>
      <c r="Q163" s="38">
        <v>3.5749999999999997E-2</v>
      </c>
      <c r="S163" s="38">
        <v>3.5912121212121222E-2</v>
      </c>
      <c r="T163" s="38">
        <v>5.1054968891233749E-3</v>
      </c>
      <c r="U163" s="38">
        <v>3.5000000000000003E-2</v>
      </c>
    </row>
    <row r="164" spans="1:22" x14ac:dyDescent="0.2">
      <c r="A164" s="180" t="str">
        <f t="shared" si="4"/>
        <v>2-2017</v>
      </c>
      <c r="B164" s="33">
        <v>42794</v>
      </c>
      <c r="C164" s="38">
        <v>1.1581395348837212E-2</v>
      </c>
      <c r="D164" s="38">
        <v>2.1726937213156659E-3</v>
      </c>
      <c r="E164" s="38">
        <v>1.17E-2</v>
      </c>
      <c r="F164" s="177" t="str">
        <f t="shared" si="5"/>
        <v>2-2017</v>
      </c>
      <c r="G164" s="42">
        <v>4.6127906976744182E-2</v>
      </c>
      <c r="H164" s="38">
        <v>4.830622831842866E-3</v>
      </c>
      <c r="I164" s="38">
        <v>4.5999999999999999E-2</v>
      </c>
      <c r="J164" s="42"/>
      <c r="K164" s="38">
        <v>4.0919999999999998E-2</v>
      </c>
      <c r="L164" s="38">
        <v>5.4384764080600391E-3</v>
      </c>
      <c r="M164" s="38">
        <v>4.0099999999999997E-2</v>
      </c>
      <c r="N164" s="38"/>
      <c r="O164" s="38">
        <v>3.6751249999999999E-2</v>
      </c>
      <c r="P164" s="38">
        <v>5.058649453645884E-3</v>
      </c>
      <c r="Q164" s="38">
        <v>3.5950000000000003E-2</v>
      </c>
      <c r="S164" s="38">
        <v>3.607575757575758E-2</v>
      </c>
      <c r="T164" s="38">
        <v>5.788729907276205E-3</v>
      </c>
      <c r="U164" s="38">
        <v>3.5000000000000003E-2</v>
      </c>
    </row>
    <row r="165" spans="1:22" x14ac:dyDescent="0.2">
      <c r="A165" s="180" t="str">
        <f t="shared" si="4"/>
        <v>3-2017</v>
      </c>
      <c r="B165" s="33">
        <v>42825</v>
      </c>
      <c r="C165" s="38">
        <v>5.4000000000000003E-3</v>
      </c>
      <c r="D165" s="38">
        <v>1.2669365434496735E-3</v>
      </c>
      <c r="E165" s="38">
        <v>5.1999999999999998E-3</v>
      </c>
      <c r="F165" s="177" t="str">
        <f t="shared" si="5"/>
        <v>3-2017</v>
      </c>
      <c r="G165" s="42">
        <v>4.4885365853658536E-2</v>
      </c>
      <c r="H165" s="38">
        <v>4.2659442668423215E-3</v>
      </c>
      <c r="I165" s="38">
        <v>4.41E-2</v>
      </c>
      <c r="J165" s="42"/>
      <c r="K165" s="38">
        <v>3.8466666666666663E-2</v>
      </c>
      <c r="L165" s="38">
        <v>5.5892911391871962E-3</v>
      </c>
      <c r="M165" s="38">
        <v>3.7599999999999995E-2</v>
      </c>
      <c r="N165" s="38"/>
      <c r="O165" s="38">
        <v>3.6043589743589739E-2</v>
      </c>
      <c r="P165" s="38">
        <v>5.3158548786078003E-3</v>
      </c>
      <c r="Q165" s="38">
        <v>3.5000000000000003E-2</v>
      </c>
      <c r="S165" s="38">
        <v>3.4768571428571426E-2</v>
      </c>
      <c r="T165" s="38">
        <v>5.9775448151232402E-3</v>
      </c>
      <c r="U165" s="38">
        <v>3.2199999999999999E-2</v>
      </c>
    </row>
    <row r="166" spans="1:22" x14ac:dyDescent="0.2">
      <c r="A166" s="180" t="str">
        <f t="shared" si="4"/>
        <v>4-2017</v>
      </c>
      <c r="B166" s="33">
        <v>42855</v>
      </c>
      <c r="C166" s="38">
        <v>3.7824999999999998E-3</v>
      </c>
      <c r="D166" s="38">
        <v>9.5753087919679366E-4</v>
      </c>
      <c r="E166" s="38">
        <v>3.7000000000000002E-3</v>
      </c>
      <c r="F166" s="177" t="str">
        <f t="shared" si="5"/>
        <v>4-2017</v>
      </c>
      <c r="G166" s="42">
        <v>4.3917499999999998E-2</v>
      </c>
      <c r="H166" s="38">
        <v>4.5794909301675856E-3</v>
      </c>
      <c r="I166" s="38">
        <v>4.2999999999999997E-2</v>
      </c>
      <c r="J166" s="42"/>
      <c r="K166" s="38">
        <v>3.6545263157894733E-2</v>
      </c>
      <c r="L166" s="38">
        <v>5.491153443958059E-3</v>
      </c>
      <c r="M166" s="38">
        <v>3.585E-2</v>
      </c>
      <c r="N166" s="38"/>
      <c r="O166" s="38">
        <v>3.5025000000000001E-2</v>
      </c>
      <c r="P166" s="38">
        <v>4.4351437406244237E-3</v>
      </c>
      <c r="Q166" s="38">
        <v>3.3950000000000001E-2</v>
      </c>
      <c r="S166" s="38">
        <v>3.3976470588235295E-2</v>
      </c>
      <c r="T166" s="38">
        <v>5.4029766668703206E-3</v>
      </c>
      <c r="U166" s="38">
        <v>3.2049999999999995E-2</v>
      </c>
    </row>
    <row r="167" spans="1:22" x14ac:dyDescent="0.2">
      <c r="A167" s="180" t="str">
        <f t="shared" si="4"/>
        <v>5-2017</v>
      </c>
      <c r="B167" s="33">
        <v>42886</v>
      </c>
      <c r="C167" s="38">
        <v>3.2711111111111109E-3</v>
      </c>
      <c r="D167" s="38">
        <v>6.0137048867271877E-4</v>
      </c>
      <c r="E167" s="38">
        <v>3.2000000000000002E-3</v>
      </c>
      <c r="F167" s="177" t="str">
        <f t="shared" si="5"/>
        <v>5-2017</v>
      </c>
      <c r="G167" s="42">
        <v>4.4471111111111107E-2</v>
      </c>
      <c r="H167" s="38">
        <v>3.6634944955864094E-3</v>
      </c>
      <c r="I167" s="38">
        <v>4.3799999999999999E-2</v>
      </c>
      <c r="J167" s="42"/>
      <c r="K167" s="38">
        <v>3.6662790697674419E-2</v>
      </c>
      <c r="L167" s="38">
        <v>4.4694211437177637E-3</v>
      </c>
      <c r="M167" s="38">
        <v>3.5900000000000001E-2</v>
      </c>
      <c r="N167" s="38"/>
      <c r="O167" s="38">
        <v>3.574318181818182E-2</v>
      </c>
      <c r="P167" s="38">
        <v>3.9666867274944133E-3</v>
      </c>
      <c r="Q167" s="38">
        <v>3.5000000000000003E-2</v>
      </c>
      <c r="S167" s="38">
        <v>3.3861904761904767E-2</v>
      </c>
      <c r="T167" s="38">
        <v>4.8026899160504696E-3</v>
      </c>
      <c r="U167" s="38">
        <v>3.3049999999999996E-2</v>
      </c>
    </row>
    <row r="168" spans="1:22" x14ac:dyDescent="0.2">
      <c r="A168" s="180" t="str">
        <f t="shared" si="4"/>
        <v>6-2017</v>
      </c>
      <c r="B168" s="33">
        <v>42916</v>
      </c>
      <c r="C168" s="38">
        <v>2.1001951219512195E-3</v>
      </c>
      <c r="D168" s="38">
        <v>5.9044183538737292E-4</v>
      </c>
      <c r="E168" s="38">
        <v>2E-3</v>
      </c>
      <c r="F168" s="177" t="str">
        <f t="shared" si="5"/>
        <v>6-2017</v>
      </c>
      <c r="G168" s="42">
        <v>4.3695454545454544E-2</v>
      </c>
      <c r="H168" s="38">
        <v>2.6777250449757702E-3</v>
      </c>
      <c r="I168" s="38">
        <v>4.3200000000000002E-2</v>
      </c>
      <c r="J168" s="42"/>
      <c r="K168" s="38">
        <v>3.6195238095238093E-2</v>
      </c>
      <c r="L168" s="38">
        <v>4.6938440422693529E-3</v>
      </c>
      <c r="M168" s="38">
        <v>3.5650000000000001E-2</v>
      </c>
      <c r="N168" s="38"/>
      <c r="O168" s="38">
        <v>3.5349999999999999E-2</v>
      </c>
      <c r="P168" s="38">
        <v>4.1046226171559657E-3</v>
      </c>
      <c r="Q168" s="38">
        <v>3.5000000000000003E-2</v>
      </c>
      <c r="S168" s="38">
        <v>3.3430769230769229E-2</v>
      </c>
      <c r="T168" s="38">
        <v>3.9963242220131994E-3</v>
      </c>
      <c r="U168" s="38">
        <v>3.2000000000000001E-2</v>
      </c>
    </row>
    <row r="169" spans="1:22" x14ac:dyDescent="0.2">
      <c r="A169" s="180" t="str">
        <f t="shared" si="4"/>
        <v>7-2017</v>
      </c>
      <c r="B169" s="33">
        <v>42947</v>
      </c>
      <c r="C169" s="38">
        <v>1.1930984496124029E-3</v>
      </c>
      <c r="D169" s="38">
        <v>7.0477975234090582E-4</v>
      </c>
      <c r="E169" s="38">
        <v>1.1000000000000001E-3</v>
      </c>
      <c r="F169" s="177" t="str">
        <f t="shared" si="5"/>
        <v>7-2017</v>
      </c>
      <c r="G169" s="42">
        <v>4.284651162790698E-2</v>
      </c>
      <c r="H169" s="38">
        <v>1.9269206667151483E-3</v>
      </c>
      <c r="I169" s="38">
        <v>4.2999999999999997E-2</v>
      </c>
      <c r="J169" s="42"/>
      <c r="K169" s="38">
        <v>3.5982926829268291E-2</v>
      </c>
      <c r="L169" s="38">
        <v>3.8888238864098995E-3</v>
      </c>
      <c r="M169" s="38">
        <v>3.6000000000000004E-2</v>
      </c>
      <c r="N169" s="38"/>
      <c r="O169" s="38">
        <v>3.5192682926829262E-2</v>
      </c>
      <c r="P169" s="38">
        <v>3.5987768924943394E-3</v>
      </c>
      <c r="Q169" s="38">
        <v>3.5000000000000003E-2</v>
      </c>
      <c r="S169" s="38">
        <v>3.3800000000000004E-2</v>
      </c>
      <c r="T169" s="38">
        <v>3.6963709087071937E-3</v>
      </c>
      <c r="U169" s="38">
        <v>3.5000000000000003E-2</v>
      </c>
    </row>
    <row r="170" spans="1:22" x14ac:dyDescent="0.2">
      <c r="A170" s="180" t="str">
        <f t="shared" si="4"/>
        <v>8-2017</v>
      </c>
      <c r="B170" s="33">
        <v>42978</v>
      </c>
      <c r="C170" s="38">
        <v>1.0186046511627906E-3</v>
      </c>
      <c r="D170" s="38">
        <v>8.2757701812594619E-4</v>
      </c>
      <c r="E170" s="38">
        <v>1.1000000000000001E-3</v>
      </c>
      <c r="F170" s="177" t="str">
        <f t="shared" si="5"/>
        <v>8-2017</v>
      </c>
      <c r="G170" s="42">
        <v>4.1627272727272728E-2</v>
      </c>
      <c r="H170" s="38">
        <v>1.6826562108434584E-3</v>
      </c>
      <c r="I170" s="38">
        <v>4.1450000000000001E-2</v>
      </c>
      <c r="J170" s="42"/>
      <c r="K170" s="38">
        <v>3.6202325581395349E-2</v>
      </c>
      <c r="L170" s="38">
        <v>4.3494109273880281E-3</v>
      </c>
      <c r="M170" s="38">
        <v>3.6400000000000002E-2</v>
      </c>
      <c r="N170" s="38"/>
      <c r="O170" s="38">
        <v>3.569767441860465E-2</v>
      </c>
      <c r="P170" s="38">
        <v>3.7748218735706137E-3</v>
      </c>
      <c r="Q170" s="38">
        <v>3.5000000000000003E-2</v>
      </c>
      <c r="S170" s="38">
        <v>3.4237837837837834E-2</v>
      </c>
      <c r="T170" s="38">
        <v>4.3635708715168992E-3</v>
      </c>
      <c r="U170" s="38">
        <v>3.5000000000000003E-2</v>
      </c>
    </row>
    <row r="171" spans="1:22" x14ac:dyDescent="0.2">
      <c r="A171" s="180" t="str">
        <f t="shared" si="4"/>
        <v>9-2017</v>
      </c>
      <c r="B171" s="33">
        <v>43008</v>
      </c>
      <c r="C171" s="38">
        <v>1.8196041860465118E-3</v>
      </c>
      <c r="D171" s="38">
        <v>4.8352705502791097E-4</v>
      </c>
      <c r="E171" s="38">
        <v>1.8E-3</v>
      </c>
      <c r="F171" s="177" t="str">
        <f t="shared" si="5"/>
        <v>9-2017</v>
      </c>
      <c r="G171" s="42">
        <v>4.1783720930232554E-2</v>
      </c>
      <c r="H171" s="38">
        <v>1.1745171718337917E-3</v>
      </c>
      <c r="I171" s="38">
        <v>4.2000000000000003E-2</v>
      </c>
      <c r="J171" s="42"/>
      <c r="K171" s="38">
        <v>3.6256097560975607E-2</v>
      </c>
      <c r="L171" s="38">
        <v>3.7894622824675133E-3</v>
      </c>
      <c r="M171" s="38">
        <v>3.6299999999999999E-2</v>
      </c>
      <c r="N171" s="38"/>
      <c r="O171" s="38">
        <v>3.5788372093023262E-2</v>
      </c>
      <c r="P171" s="38">
        <v>3.6530619447986364E-3</v>
      </c>
      <c r="Q171" s="38">
        <v>3.5000000000000003E-2</v>
      </c>
      <c r="S171" s="38">
        <v>3.3858333333333331E-2</v>
      </c>
      <c r="T171" s="38">
        <v>4.2938078338795836E-3</v>
      </c>
      <c r="U171" s="38">
        <v>3.2649999999999998E-2</v>
      </c>
    </row>
    <row r="172" spans="1:22" x14ac:dyDescent="0.2">
      <c r="A172" s="180" t="str">
        <f t="shared" si="4"/>
        <v>10-2017</v>
      </c>
      <c r="B172" s="33">
        <v>43039</v>
      </c>
      <c r="C172" s="38">
        <v>9.4666666666666662E-4</v>
      </c>
      <c r="D172" s="38">
        <v>4.4241075114340584E-4</v>
      </c>
      <c r="E172" s="38">
        <v>1E-3</v>
      </c>
      <c r="F172" s="177" t="str">
        <f t="shared" si="5"/>
        <v>10-2017</v>
      </c>
      <c r="G172" s="42">
        <v>4.0657777777777779E-2</v>
      </c>
      <c r="H172" s="38">
        <v>1.0943011237748716E-3</v>
      </c>
      <c r="I172" s="38">
        <v>4.07E-2</v>
      </c>
      <c r="J172" s="42"/>
      <c r="K172" s="38">
        <v>3.6255813953488376E-2</v>
      </c>
      <c r="L172" s="38">
        <v>4.0794083561211591E-3</v>
      </c>
      <c r="M172" s="38">
        <v>3.5699999999999996E-2</v>
      </c>
      <c r="N172" s="38"/>
      <c r="O172" s="38">
        <v>3.5820454545454544E-2</v>
      </c>
      <c r="P172" s="38">
        <v>4.8101916775353144E-3</v>
      </c>
      <c r="Q172" s="38">
        <v>3.5000000000000003E-2</v>
      </c>
      <c r="S172" s="38">
        <v>3.3736111111111106E-2</v>
      </c>
      <c r="T172" s="38">
        <v>5.2738791782995526E-3</v>
      </c>
      <c r="U172" s="38">
        <v>3.2149999999999998E-2</v>
      </c>
    </row>
    <row r="173" spans="1:22" x14ac:dyDescent="0.2">
      <c r="A173" s="180" t="str">
        <f t="shared" si="4"/>
        <v>11-2017</v>
      </c>
      <c r="B173" s="33">
        <v>43069</v>
      </c>
      <c r="C173" s="38">
        <v>1.0860465116279072E-3</v>
      </c>
      <c r="D173" s="38">
        <v>4.1951298030252121E-4</v>
      </c>
      <c r="E173" s="38">
        <v>1.1000000000000001E-3</v>
      </c>
      <c r="F173" s="177" t="str">
        <f t="shared" si="5"/>
        <v>11-2017</v>
      </c>
      <c r="G173" s="42">
        <v>3.95E-2</v>
      </c>
      <c r="H173" s="38">
        <v>1.0158271319002862E-3</v>
      </c>
      <c r="I173" s="38">
        <v>3.9600000000000003E-2</v>
      </c>
      <c r="J173" s="42"/>
      <c r="K173" s="38">
        <v>3.5360975609756096E-2</v>
      </c>
      <c r="L173" s="38">
        <v>4.1384706141750285E-3</v>
      </c>
      <c r="M173" s="38">
        <v>3.4599999999999999E-2</v>
      </c>
      <c r="N173" s="38"/>
      <c r="O173" s="38">
        <v>3.4897619047619045E-2</v>
      </c>
      <c r="P173" s="38">
        <v>4.0382010058354918E-3</v>
      </c>
      <c r="Q173" s="38">
        <v>3.4200000000000001E-2</v>
      </c>
      <c r="S173" s="38">
        <v>3.3702857142857146E-2</v>
      </c>
      <c r="T173" s="38">
        <v>4.3374894957856E-3</v>
      </c>
      <c r="U173" s="38">
        <v>3.2599999999999997E-2</v>
      </c>
    </row>
    <row r="174" spans="1:22" x14ac:dyDescent="0.2">
      <c r="A174" s="180" t="str">
        <f t="shared" si="4"/>
        <v>12-2017</v>
      </c>
      <c r="B174" s="33">
        <v>43100</v>
      </c>
      <c r="C174" s="38">
        <v>3.1186046511627904E-3</v>
      </c>
      <c r="D174" s="38">
        <v>6.8077540312621546E-4</v>
      </c>
      <c r="E174" s="38">
        <v>3.0999999999999999E-3</v>
      </c>
      <c r="F174" s="177" t="str">
        <f t="shared" si="5"/>
        <v>12-2017</v>
      </c>
      <c r="G174" s="42">
        <v>4.0137209302325581E-2</v>
      </c>
      <c r="H174" s="38">
        <v>6.9864605652101024E-4</v>
      </c>
      <c r="I174" s="38">
        <v>0.04</v>
      </c>
      <c r="J174" s="42"/>
      <c r="K174" s="38">
        <v>3.4602325581395352E-2</v>
      </c>
      <c r="L174" s="38">
        <v>3.3202472922884917E-3</v>
      </c>
      <c r="M174" s="38">
        <v>3.4000000000000002E-2</v>
      </c>
      <c r="N174" s="38"/>
      <c r="O174" s="38">
        <v>3.4602325581395352E-2</v>
      </c>
      <c r="P174" s="38">
        <v>3.3202472922884917E-3</v>
      </c>
      <c r="Q174" s="38">
        <v>3.4000000000000002E-2</v>
      </c>
      <c r="S174" s="38">
        <v>3.2735135135135131E-2</v>
      </c>
      <c r="T174" s="38">
        <v>3.5390846443847782E-3</v>
      </c>
      <c r="U174" s="38">
        <v>3.1300000000000001E-2</v>
      </c>
    </row>
    <row r="175" spans="1:22" x14ac:dyDescent="0.2">
      <c r="A175" s="180" t="str">
        <f t="shared" si="4"/>
        <v>1-2018</v>
      </c>
      <c r="B175" s="33">
        <v>43131</v>
      </c>
      <c r="C175" s="38">
        <v>6.7023809523809527E-3</v>
      </c>
      <c r="D175" s="38">
        <v>1.0913156292086945E-3</v>
      </c>
      <c r="E175" s="38">
        <v>6.7499999999999999E-3</v>
      </c>
      <c r="F175" s="177" t="str">
        <f t="shared" si="5"/>
        <v>1-2018</v>
      </c>
      <c r="G175" s="42">
        <v>3.4657142857142859E-2</v>
      </c>
      <c r="H175" s="38">
        <v>3.0604593037362512E-3</v>
      </c>
      <c r="I175" s="38">
        <v>3.4549999999999997E-2</v>
      </c>
      <c r="J175" s="42"/>
      <c r="K175" s="38">
        <v>3.4231707317073173E-2</v>
      </c>
      <c r="L175" s="38">
        <v>2.6040774781475149E-3</v>
      </c>
      <c r="M175" s="38">
        <v>3.4000000000000002E-2</v>
      </c>
      <c r="N175" s="38"/>
      <c r="O175" s="38">
        <v>3.3250000000000002E-2</v>
      </c>
      <c r="P175" s="38">
        <v>3.9832340938179686E-3</v>
      </c>
      <c r="Q175" s="38">
        <v>3.2300000000000002E-2</v>
      </c>
      <c r="S175" s="38">
        <v>3.2503030303030304E-2</v>
      </c>
      <c r="T175" s="38">
        <v>3.0729144196191085E-3</v>
      </c>
      <c r="U175" s="38">
        <v>3.1200000000000002E-2</v>
      </c>
    </row>
    <row r="176" spans="1:22" x14ac:dyDescent="0.2">
      <c r="A176" s="180" t="str">
        <f t="shared" si="4"/>
        <v>2-2018</v>
      </c>
      <c r="B176" s="33">
        <v>43159</v>
      </c>
      <c r="C176" s="38">
        <v>7.6756097560975603E-3</v>
      </c>
      <c r="D176" s="38">
        <v>9.7692898611026957E-4</v>
      </c>
      <c r="E176" s="38">
        <v>7.6E-3</v>
      </c>
      <c r="F176" s="177" t="str">
        <f t="shared" si="5"/>
        <v>2-2018</v>
      </c>
      <c r="G176" s="42">
        <v>3.4185365853658535E-2</v>
      </c>
      <c r="H176" s="38">
        <v>2.3201897525428569E-3</v>
      </c>
      <c r="I176" s="38">
        <v>3.4000000000000002E-2</v>
      </c>
      <c r="J176" s="42"/>
      <c r="K176" s="38">
        <v>3.3537499999999998E-2</v>
      </c>
      <c r="L176" s="38">
        <v>2.9122805848901664E-3</v>
      </c>
      <c r="M176" s="38">
        <v>3.3549999999999996E-2</v>
      </c>
      <c r="N176" s="38"/>
      <c r="O176" s="38">
        <v>3.2869999999999996E-2</v>
      </c>
      <c r="P176" s="38">
        <v>3.3858832124284968E-3</v>
      </c>
      <c r="Q176" s="38">
        <v>3.2199999999999999E-2</v>
      </c>
      <c r="S176" s="38">
        <v>3.2652941176470586E-2</v>
      </c>
      <c r="T176" s="38">
        <v>4.1380155757954644E-3</v>
      </c>
      <c r="U176" s="38">
        <v>3.1050000000000001E-2</v>
      </c>
    </row>
    <row r="177" spans="1:21" x14ac:dyDescent="0.2">
      <c r="A177" s="180" t="str">
        <f t="shared" si="4"/>
        <v>3-2018</v>
      </c>
      <c r="B177" s="33">
        <v>43190</v>
      </c>
      <c r="C177" s="38">
        <v>3.8362500000000003E-3</v>
      </c>
      <c r="D177" s="38">
        <v>8.398708310332684E-4</v>
      </c>
      <c r="E177" s="38">
        <v>3.8999999999999998E-3</v>
      </c>
      <c r="F177" s="177" t="str">
        <f t="shared" si="5"/>
        <v>3-2018</v>
      </c>
      <c r="G177" s="42">
        <v>3.3515384615384614E-2</v>
      </c>
      <c r="H177" s="38">
        <v>2.0535640983599408E-3</v>
      </c>
      <c r="I177" s="38">
        <v>3.3000000000000002E-2</v>
      </c>
      <c r="J177" s="42"/>
      <c r="K177" s="38">
        <v>3.2948717948717954E-2</v>
      </c>
      <c r="L177" s="38">
        <v>3.0949765575909918E-3</v>
      </c>
      <c r="M177" s="38">
        <v>3.3000000000000002E-2</v>
      </c>
      <c r="N177" s="38"/>
      <c r="O177" s="38">
        <v>3.2784210526315791E-2</v>
      </c>
      <c r="P177" s="38">
        <v>3.1269125015450368E-3</v>
      </c>
      <c r="Q177" s="38">
        <v>3.2599999999999997E-2</v>
      </c>
      <c r="S177" s="38">
        <v>3.2464705882352937E-2</v>
      </c>
      <c r="T177" s="38">
        <v>3.8233637698934756E-3</v>
      </c>
      <c r="U177" s="38">
        <v>3.0499999999999999E-2</v>
      </c>
    </row>
    <row r="178" spans="1:21" x14ac:dyDescent="0.2">
      <c r="A178" s="180" t="str">
        <f t="shared" si="4"/>
        <v>4-2018</v>
      </c>
      <c r="B178" s="33">
        <v>43220</v>
      </c>
      <c r="C178" s="38">
        <v>2.929268292682927E-3</v>
      </c>
      <c r="D178" s="38">
        <v>7.5803822543425367E-4</v>
      </c>
      <c r="E178" s="38">
        <v>3.0000000000000001E-3</v>
      </c>
      <c r="F178" s="177" t="str">
        <f t="shared" si="5"/>
        <v>4-2018</v>
      </c>
      <c r="G178" s="42">
        <v>3.266190476190476E-2</v>
      </c>
      <c r="H178" s="38">
        <v>2.0941209671016666E-3</v>
      </c>
      <c r="I178" s="38">
        <v>3.245E-2</v>
      </c>
      <c r="J178" s="42"/>
      <c r="K178" s="38">
        <v>3.2850000000000004E-2</v>
      </c>
      <c r="L178" s="38">
        <v>3.824455963223285E-3</v>
      </c>
      <c r="M178" s="38">
        <v>3.3300000000000003E-2</v>
      </c>
      <c r="N178" s="38"/>
      <c r="O178" s="38">
        <v>3.277804878048781E-2</v>
      </c>
      <c r="P178" s="38">
        <v>3.329753158653203E-3</v>
      </c>
      <c r="Q178" s="38">
        <v>3.1899999999999998E-2</v>
      </c>
      <c r="S178" s="38">
        <v>3.2577777777777775E-2</v>
      </c>
      <c r="T178" s="38">
        <v>3.9767259405633186E-3</v>
      </c>
      <c r="U178" s="38">
        <v>3.0149999999999996E-2</v>
      </c>
    </row>
    <row r="179" spans="1:21" x14ac:dyDescent="0.2">
      <c r="A179" s="180" t="str">
        <f t="shared" si="4"/>
        <v>5-2018</v>
      </c>
      <c r="B179" s="33">
        <v>43251</v>
      </c>
      <c r="C179" s="38">
        <v>2.5928571428571428E-3</v>
      </c>
      <c r="D179" s="38">
        <v>7.2056646319029066E-4</v>
      </c>
      <c r="E179" s="38">
        <v>2.7000000000000001E-3</v>
      </c>
      <c r="F179" s="177" t="str">
        <f t="shared" si="5"/>
        <v>5-2018</v>
      </c>
      <c r="G179" s="42">
        <v>3.3346511627906979E-2</v>
      </c>
      <c r="H179" s="38">
        <v>1.8791270563506852E-3</v>
      </c>
      <c r="I179" s="38">
        <v>3.32E-2</v>
      </c>
      <c r="J179" s="42"/>
      <c r="K179" s="38">
        <v>3.2669047619047618E-2</v>
      </c>
      <c r="L179" s="38">
        <v>3.0720207137924392E-3</v>
      </c>
      <c r="M179" s="38">
        <v>3.3000000000000002E-2</v>
      </c>
      <c r="N179" s="38"/>
      <c r="O179" s="38">
        <v>3.2748780487804878E-2</v>
      </c>
      <c r="P179" s="38">
        <v>3.0207715861365219E-3</v>
      </c>
      <c r="Q179" s="38">
        <v>3.2000000000000001E-2</v>
      </c>
      <c r="S179" s="38">
        <v>3.231111111111111E-2</v>
      </c>
      <c r="T179" s="38">
        <v>3.0402798534512562E-3</v>
      </c>
      <c r="U179" s="38">
        <v>3.1100000000000003E-2</v>
      </c>
    </row>
    <row r="180" spans="1:21" x14ac:dyDescent="0.2">
      <c r="A180" s="180" t="str">
        <f t="shared" si="4"/>
        <v>6-2018</v>
      </c>
      <c r="B180" s="33">
        <v>43281</v>
      </c>
      <c r="C180" s="38">
        <v>1.7512195121951216E-3</v>
      </c>
      <c r="D180" s="38">
        <v>7.0785660667239383E-4</v>
      </c>
      <c r="E180" s="38">
        <v>1.8E-3</v>
      </c>
      <c r="F180" s="177" t="str">
        <f t="shared" si="5"/>
        <v>6-2018</v>
      </c>
      <c r="G180" s="42">
        <v>3.3578048780487806E-2</v>
      </c>
      <c r="H180" s="38">
        <v>1.5510499984078433E-3</v>
      </c>
      <c r="I180" s="38">
        <v>3.3399999999999999E-2</v>
      </c>
      <c r="J180" s="42"/>
      <c r="K180" s="38">
        <v>3.31025E-2</v>
      </c>
      <c r="L180" s="38">
        <v>3.0068714041384683E-3</v>
      </c>
      <c r="M180" s="38">
        <v>3.3399999999999999E-2</v>
      </c>
      <c r="N180" s="38"/>
      <c r="O180" s="38">
        <v>3.2954999999999998E-2</v>
      </c>
      <c r="P180" s="38">
        <v>3.1892407262946484E-3</v>
      </c>
      <c r="Q180" s="38">
        <v>3.2399999999999998E-2</v>
      </c>
      <c r="S180" s="38">
        <v>3.213939393939394E-2</v>
      </c>
      <c r="T180" s="38">
        <v>3.0526565678458046E-3</v>
      </c>
      <c r="U180" s="38">
        <v>3.1E-2</v>
      </c>
    </row>
    <row r="181" spans="1:21" x14ac:dyDescent="0.2">
      <c r="A181" s="180" t="str">
        <f t="shared" si="4"/>
        <v>7-2018</v>
      </c>
      <c r="B181" s="33">
        <v>43312</v>
      </c>
      <c r="C181" s="38">
        <v>1.0642857142857142E-3</v>
      </c>
      <c r="D181" s="38">
        <v>4.3100643907330251E-4</v>
      </c>
      <c r="E181" s="38">
        <v>1.1999999999999999E-3</v>
      </c>
      <c r="F181" s="177" t="str">
        <f t="shared" si="5"/>
        <v>7-2018</v>
      </c>
      <c r="G181" s="42">
        <v>3.3695348837209302E-2</v>
      </c>
      <c r="H181" s="38">
        <v>1.2167391018956975E-3</v>
      </c>
      <c r="I181" s="38">
        <v>3.3399999999999999E-2</v>
      </c>
      <c r="J181" s="42"/>
      <c r="K181" s="38">
        <v>3.3185714285714291E-2</v>
      </c>
      <c r="L181" s="38">
        <v>2.7062323218435863E-3</v>
      </c>
      <c r="M181" s="38">
        <v>3.3549999999999996E-2</v>
      </c>
      <c r="N181" s="38"/>
      <c r="O181" s="38">
        <v>3.3307142857142855E-2</v>
      </c>
      <c r="P181" s="38">
        <v>3.0183498041263684E-3</v>
      </c>
      <c r="Q181" s="38">
        <v>3.3000000000000002E-2</v>
      </c>
      <c r="S181" s="38">
        <v>3.2694285714285717E-2</v>
      </c>
      <c r="T181" s="38">
        <v>3.2055047191045715E-3</v>
      </c>
      <c r="U181" s="38">
        <v>3.2000000000000001E-2</v>
      </c>
    </row>
    <row r="182" spans="1:21" x14ac:dyDescent="0.2">
      <c r="A182" s="180" t="str">
        <f t="shared" si="4"/>
        <v>8-2018</v>
      </c>
      <c r="B182" s="33">
        <v>43343</v>
      </c>
      <c r="C182" s="38">
        <v>1.0175E-3</v>
      </c>
      <c r="D182" s="38">
        <v>6.4046757759368114E-4</v>
      </c>
      <c r="E182" s="38">
        <v>1E-3</v>
      </c>
      <c r="F182" s="177" t="str">
        <f t="shared" si="5"/>
        <v>8-2018</v>
      </c>
      <c r="G182" s="42">
        <v>3.2026829268292686E-2</v>
      </c>
      <c r="H182" s="38">
        <v>1.0956788740876383E-3</v>
      </c>
      <c r="I182" s="38">
        <v>3.2099999999999997E-2</v>
      </c>
      <c r="J182" s="42"/>
      <c r="K182" s="38">
        <v>3.3337500000000006E-2</v>
      </c>
      <c r="L182" s="38">
        <v>2.8969203364775905E-3</v>
      </c>
      <c r="M182" s="38">
        <v>3.3450000000000001E-2</v>
      </c>
      <c r="N182" s="38"/>
      <c r="O182" s="38">
        <v>3.3192682926829267E-2</v>
      </c>
      <c r="P182" s="38">
        <v>2.6967934889329651E-3</v>
      </c>
      <c r="Q182" s="38">
        <v>3.2899999999999999E-2</v>
      </c>
      <c r="S182" s="38">
        <v>3.2784848484848479E-2</v>
      </c>
      <c r="T182" s="38">
        <v>2.8694643677131988E-3</v>
      </c>
      <c r="U182" s="38">
        <v>3.2400000000000005E-2</v>
      </c>
    </row>
    <row r="183" spans="1:21" x14ac:dyDescent="0.2">
      <c r="A183" s="180" t="str">
        <f t="shared" si="4"/>
        <v>9-2018</v>
      </c>
      <c r="B183" s="33">
        <v>43373</v>
      </c>
      <c r="C183" s="38">
        <v>1.6174999999999998E-3</v>
      </c>
      <c r="D183" s="38">
        <v>5.4860545815544758E-4</v>
      </c>
      <c r="E183" s="38">
        <v>1.8E-3</v>
      </c>
      <c r="F183" s="177" t="str">
        <f t="shared" si="5"/>
        <v>9-2018</v>
      </c>
      <c r="G183" s="42">
        <v>3.2278048780487803E-2</v>
      </c>
      <c r="H183" s="38">
        <v>9.6294137805007381E-4</v>
      </c>
      <c r="I183" s="38">
        <v>3.2199999999999999E-2</v>
      </c>
      <c r="J183" s="42"/>
      <c r="K183" s="38">
        <v>3.3665E-2</v>
      </c>
      <c r="L183" s="38">
        <v>2.9663540601648358E-3</v>
      </c>
      <c r="M183" s="38">
        <v>3.3699999999999994E-2</v>
      </c>
      <c r="N183" s="38"/>
      <c r="O183" s="38">
        <v>3.2978048780487809E-2</v>
      </c>
      <c r="P183" s="38">
        <v>2.6106045463763711E-3</v>
      </c>
      <c r="Q183" s="38">
        <v>3.2599999999999997E-2</v>
      </c>
      <c r="S183" s="38">
        <v>3.1818181818181815E-2</v>
      </c>
      <c r="T183" s="38">
        <v>2.4257028035002751E-3</v>
      </c>
      <c r="U183" s="38">
        <v>3.04E-2</v>
      </c>
    </row>
    <row r="184" spans="1:21" x14ac:dyDescent="0.2">
      <c r="A184" s="180" t="str">
        <f t="shared" si="4"/>
        <v>10-2018</v>
      </c>
      <c r="B184" s="33">
        <v>43404</v>
      </c>
      <c r="C184" s="38">
        <v>1.4E-3</v>
      </c>
      <c r="D184" s="38">
        <v>5.8499762582614153E-4</v>
      </c>
      <c r="E184" s="38">
        <v>1.2999999999999999E-3</v>
      </c>
      <c r="F184" s="177" t="str">
        <f t="shared" si="5"/>
        <v>10-2018</v>
      </c>
      <c r="G184" s="42">
        <v>3.2818421052631573E-2</v>
      </c>
      <c r="H184" s="38">
        <v>9.4177958721569199E-4</v>
      </c>
      <c r="I184" s="38">
        <v>3.3000000000000002E-2</v>
      </c>
      <c r="J184" s="42"/>
      <c r="K184" s="38">
        <v>3.3688888888888886E-2</v>
      </c>
      <c r="L184" s="38">
        <v>2.2690183878594813E-3</v>
      </c>
      <c r="M184" s="38">
        <v>3.3250000000000002E-2</v>
      </c>
      <c r="N184" s="38"/>
      <c r="O184" s="38">
        <v>3.3370270270270265E-2</v>
      </c>
      <c r="P184" s="38">
        <v>2.2101866267184153E-3</v>
      </c>
      <c r="Q184" s="38">
        <v>3.3799999999999997E-2</v>
      </c>
      <c r="S184" s="38">
        <v>3.2045161290322581E-2</v>
      </c>
      <c r="T184" s="38">
        <v>2.8299397767063785E-3</v>
      </c>
      <c r="U184" s="38">
        <v>3.1E-2</v>
      </c>
    </row>
    <row r="185" spans="1:21" x14ac:dyDescent="0.2">
      <c r="A185" s="180" t="str">
        <f t="shared" si="4"/>
        <v>11-2018</v>
      </c>
      <c r="B185" s="33">
        <v>43434</v>
      </c>
      <c r="C185" s="38">
        <v>1.6128205128205127E-3</v>
      </c>
      <c r="D185" s="38">
        <v>5.5544173372924647E-4</v>
      </c>
      <c r="E185" s="38">
        <v>1.6000000000000001E-3</v>
      </c>
      <c r="F185" s="177" t="str">
        <f t="shared" si="5"/>
        <v>11-2018</v>
      </c>
      <c r="G185" s="42">
        <v>3.2890000000000003E-2</v>
      </c>
      <c r="H185" s="38">
        <v>8.3537186560606286E-4</v>
      </c>
      <c r="I185" s="38">
        <v>3.3000000000000002E-2</v>
      </c>
      <c r="J185" s="42"/>
      <c r="K185" s="38">
        <v>3.6681578947368419E-2</v>
      </c>
      <c r="L185" s="38">
        <v>5.7149805638296155E-3</v>
      </c>
      <c r="M185" s="38">
        <v>3.5000000000000003E-2</v>
      </c>
      <c r="N185" s="38"/>
      <c r="O185" s="38">
        <v>3.6725641025641027E-2</v>
      </c>
      <c r="P185" s="38">
        <v>5.8588088401688877E-3</v>
      </c>
      <c r="Q185" s="38">
        <v>3.5000000000000003E-2</v>
      </c>
      <c r="S185" s="38">
        <v>3.3808823529411766E-2</v>
      </c>
      <c r="T185" s="38">
        <v>4.2718506135964217E-3</v>
      </c>
      <c r="U185" s="38">
        <v>3.2600000000000004E-2</v>
      </c>
    </row>
    <row r="186" spans="1:21" x14ac:dyDescent="0.2">
      <c r="A186" s="180" t="str">
        <f t="shared" si="4"/>
        <v>12-2018</v>
      </c>
      <c r="B186" s="33">
        <v>43465</v>
      </c>
      <c r="C186" s="38">
        <v>3.2675000000000004E-3</v>
      </c>
      <c r="D186" s="38">
        <v>7.0615880396002726E-4</v>
      </c>
      <c r="E186" s="38">
        <v>3.2000000000000002E-3</v>
      </c>
      <c r="F186" s="177" t="str">
        <f t="shared" si="5"/>
        <v>12-2018</v>
      </c>
      <c r="G186" s="42">
        <v>3.2026829268292679E-2</v>
      </c>
      <c r="H186" s="38">
        <v>1.1256163623197526E-3</v>
      </c>
      <c r="I186" s="38">
        <v>3.2000000000000001E-2</v>
      </c>
      <c r="J186" s="42"/>
      <c r="K186" s="38">
        <v>3.5014634146341463E-2</v>
      </c>
      <c r="L186" s="38">
        <v>2.3777679634070441E-3</v>
      </c>
      <c r="M186" s="38">
        <v>3.4799999999999998E-2</v>
      </c>
      <c r="N186" s="38"/>
      <c r="O186" s="38">
        <v>3.5014634146341463E-2</v>
      </c>
      <c r="P186" s="38">
        <v>2.3777679634070441E-3</v>
      </c>
      <c r="Q186" s="38">
        <v>3.4799999999999998E-2</v>
      </c>
      <c r="S186" s="38">
        <v>3.2592307692307698E-2</v>
      </c>
      <c r="T186" s="38">
        <v>2.9681985157919964E-3</v>
      </c>
      <c r="U186" s="38">
        <v>3.2000000000000001E-2</v>
      </c>
    </row>
    <row r="187" spans="1:21" x14ac:dyDescent="0.2">
      <c r="A187" s="180" t="str">
        <f t="shared" si="4"/>
        <v>1-2019</v>
      </c>
      <c r="B187" s="33">
        <v>43496</v>
      </c>
      <c r="C187" s="38">
        <v>6.6461538461538459E-3</v>
      </c>
      <c r="D187" s="38">
        <v>9.869800173538828E-4</v>
      </c>
      <c r="E187" s="38">
        <v>6.8999999999999999E-3</v>
      </c>
      <c r="F187" s="177" t="str">
        <f t="shared" si="5"/>
        <v>1-2019</v>
      </c>
      <c r="G187" s="42">
        <v>3.4977500000000009E-2</v>
      </c>
      <c r="H187" s="38">
        <v>2.0322385661490599E-3</v>
      </c>
      <c r="I187" s="38">
        <v>3.4700000000000002E-2</v>
      </c>
      <c r="J187" s="42"/>
      <c r="K187" s="38">
        <v>3.4099999999999998E-2</v>
      </c>
      <c r="L187" s="38">
        <v>2.2881336402307368E-3</v>
      </c>
      <c r="M187" s="38">
        <v>3.4200000000000001E-2</v>
      </c>
      <c r="N187" s="38"/>
      <c r="O187" s="38">
        <v>3.2727027027027025E-2</v>
      </c>
      <c r="P187" s="38">
        <v>3.412936878721629E-3</v>
      </c>
      <c r="Q187" s="38">
        <v>3.2000000000000001E-2</v>
      </c>
      <c r="S187" s="38">
        <v>3.2835483870967741E-2</v>
      </c>
      <c r="T187" s="38">
        <v>3.9755543334313173E-3</v>
      </c>
      <c r="U187" s="38">
        <v>3.15E-2</v>
      </c>
    </row>
    <row r="188" spans="1:21" x14ac:dyDescent="0.2">
      <c r="A188" s="180" t="str">
        <f t="shared" si="4"/>
        <v>2-2019</v>
      </c>
      <c r="B188" s="33">
        <v>43524</v>
      </c>
      <c r="C188" s="38">
        <v>7.251282051282051E-3</v>
      </c>
      <c r="D188" s="38">
        <v>7.4370048968222166E-4</v>
      </c>
      <c r="E188" s="38">
        <v>7.1999999999999998E-3</v>
      </c>
      <c r="F188" s="177" t="str">
        <f t="shared" si="5"/>
        <v>2-2019</v>
      </c>
      <c r="G188" s="42">
        <v>3.4127499999999998E-2</v>
      </c>
      <c r="H188" s="38">
        <v>2.1202306962045917E-3</v>
      </c>
      <c r="I188" s="38">
        <v>3.4099999999999998E-2</v>
      </c>
      <c r="J188" s="42"/>
      <c r="K188" s="38">
        <v>3.3480555555555555E-2</v>
      </c>
      <c r="L188" s="38">
        <v>2.1008596124232372E-3</v>
      </c>
      <c r="M188" s="38">
        <v>3.3399999999999999E-2</v>
      </c>
      <c r="N188" s="38"/>
      <c r="O188" s="38">
        <v>3.2332432432432438E-2</v>
      </c>
      <c r="P188" s="38">
        <v>2.8529764237501995E-3</v>
      </c>
      <c r="Q188" s="38">
        <v>3.2000000000000001E-2</v>
      </c>
      <c r="S188" s="38">
        <v>3.2161290322580652E-2</v>
      </c>
      <c r="T188" s="38">
        <v>2.7967454203478305E-3</v>
      </c>
      <c r="U188" s="38">
        <v>3.1E-2</v>
      </c>
    </row>
    <row r="189" spans="1:21" x14ac:dyDescent="0.2">
      <c r="A189" s="180" t="str">
        <f t="shared" si="4"/>
        <v>3-2019</v>
      </c>
      <c r="B189" s="33">
        <v>43555</v>
      </c>
      <c r="C189" s="38">
        <v>3.2220512820512817E-3</v>
      </c>
      <c r="D189" s="38">
        <v>6.5108484161832182E-4</v>
      </c>
      <c r="E189" s="38">
        <v>3.2000000000000002E-3</v>
      </c>
      <c r="F189" s="177" t="str">
        <f t="shared" si="5"/>
        <v>3-2019</v>
      </c>
      <c r="G189" s="42">
        <v>3.2340000000000001E-2</v>
      </c>
      <c r="H189" s="38">
        <v>2.154637217366659E-3</v>
      </c>
      <c r="I189" s="38">
        <v>3.2300000000000002E-2</v>
      </c>
      <c r="J189" s="42"/>
      <c r="K189" s="38">
        <v>3.316923076923077E-2</v>
      </c>
      <c r="L189" s="38">
        <v>2.2181255536285393E-3</v>
      </c>
      <c r="M189" s="38">
        <v>3.3000000000000002E-2</v>
      </c>
      <c r="N189" s="38"/>
      <c r="O189" s="38">
        <v>3.2584615384615385E-2</v>
      </c>
      <c r="P189" s="38">
        <v>2.3399885808918935E-3</v>
      </c>
      <c r="Q189" s="38">
        <v>3.2000000000000001E-2</v>
      </c>
      <c r="S189" s="38">
        <v>3.2753333333333329E-2</v>
      </c>
      <c r="T189" s="38">
        <v>3.1123484129637808E-3</v>
      </c>
      <c r="U189" s="38">
        <v>3.2000000000000001E-2</v>
      </c>
    </row>
    <row r="190" spans="1:21" x14ac:dyDescent="0.2">
      <c r="A190" s="180" t="str">
        <f t="shared" si="4"/>
        <v>4-2019</v>
      </c>
      <c r="B190" s="33">
        <v>43585</v>
      </c>
      <c r="C190" s="38">
        <v>3.7384615384615386E-3</v>
      </c>
      <c r="D190" s="38">
        <v>5.8472457961684617E-4</v>
      </c>
      <c r="E190" s="38">
        <v>3.7000000000000002E-3</v>
      </c>
      <c r="F190" s="177" t="str">
        <f t="shared" si="5"/>
        <v>4-2019</v>
      </c>
      <c r="G190" s="42">
        <v>3.2770000000000007E-2</v>
      </c>
      <c r="H190" s="38">
        <v>1.7708754896942926E-3</v>
      </c>
      <c r="I190" s="38">
        <v>3.2750000000000001E-2</v>
      </c>
      <c r="J190" s="42"/>
      <c r="K190" s="38">
        <v>3.2538461538461544E-2</v>
      </c>
      <c r="L190" s="38">
        <v>2.5369496172222036E-3</v>
      </c>
      <c r="M190" s="38">
        <v>3.27E-2</v>
      </c>
      <c r="N190" s="38"/>
      <c r="O190" s="38">
        <v>3.2469230769230764E-2</v>
      </c>
      <c r="P190" s="38">
        <v>2.3347662845002006E-3</v>
      </c>
      <c r="Q190" s="38">
        <v>3.2000000000000001E-2</v>
      </c>
      <c r="S190" s="38">
        <v>3.2529032258064514E-2</v>
      </c>
      <c r="T190" s="38">
        <v>3.0498298912548165E-3</v>
      </c>
      <c r="U190" s="38">
        <v>3.1600000000000003E-2</v>
      </c>
    </row>
    <row r="191" spans="1:21" x14ac:dyDescent="0.2">
      <c r="A191" s="180" t="str">
        <f t="shared" si="4"/>
        <v>5-2019</v>
      </c>
      <c r="B191" s="33">
        <v>43616</v>
      </c>
      <c r="C191" s="38">
        <v>2.9250000000000001E-3</v>
      </c>
      <c r="D191" s="38">
        <v>5.0217475760882993E-4</v>
      </c>
      <c r="E191" s="38">
        <v>2.9499999999999999E-3</v>
      </c>
      <c r="F191" s="177" t="str">
        <f t="shared" si="5"/>
        <v>5-2019</v>
      </c>
      <c r="G191" s="42">
        <v>3.362926829268293E-2</v>
      </c>
      <c r="H191" s="38">
        <v>1.3147706838911163E-3</v>
      </c>
      <c r="I191" s="38">
        <v>3.3799999999999997E-2</v>
      </c>
      <c r="J191" s="42"/>
      <c r="K191" s="38">
        <v>3.2585000000000003E-2</v>
      </c>
      <c r="L191" s="38">
        <v>2.6638655159710095E-3</v>
      </c>
      <c r="M191" s="38">
        <v>3.2649999999999998E-2</v>
      </c>
      <c r="N191" s="38"/>
      <c r="O191" s="38">
        <v>3.2677499999999998E-2</v>
      </c>
      <c r="P191" s="38">
        <v>2.614504659660147E-3</v>
      </c>
      <c r="Q191" s="38">
        <v>3.2050000000000002E-2</v>
      </c>
      <c r="S191" s="38">
        <v>3.2224242424242426E-2</v>
      </c>
      <c r="T191" s="38">
        <v>2.7553391695749434E-3</v>
      </c>
      <c r="U191" s="38">
        <v>3.1800000000000002E-2</v>
      </c>
    </row>
    <row r="192" spans="1:21" x14ac:dyDescent="0.2">
      <c r="A192" s="180" t="str">
        <f t="shared" si="4"/>
        <v>6-2019</v>
      </c>
      <c r="B192" s="33">
        <v>43646</v>
      </c>
      <c r="C192" s="38">
        <v>2.1075E-3</v>
      </c>
      <c r="D192" s="38">
        <v>4.9010072224872083E-4</v>
      </c>
      <c r="E192" s="38">
        <v>2.0500000000000002E-3</v>
      </c>
      <c r="F192" s="177" t="str">
        <f t="shared" si="5"/>
        <v>6-2019</v>
      </c>
      <c r="G192" s="42">
        <v>3.4221951219512194E-2</v>
      </c>
      <c r="H192" s="38">
        <v>1.6678597355775984E-3</v>
      </c>
      <c r="I192" s="38">
        <v>3.4000000000000002E-2</v>
      </c>
      <c r="J192" s="42"/>
      <c r="K192" s="38">
        <v>3.2562500000000001E-2</v>
      </c>
      <c r="L192" s="38">
        <v>2.522278934939795E-3</v>
      </c>
      <c r="M192" s="38">
        <v>3.3099999999999997E-2</v>
      </c>
      <c r="N192" s="38"/>
      <c r="O192" s="38">
        <v>3.3158974358974358E-2</v>
      </c>
      <c r="P192" s="38">
        <v>2.8006313149865208E-3</v>
      </c>
      <c r="Q192" s="38">
        <v>3.3000000000000002E-2</v>
      </c>
      <c r="S192" s="38">
        <v>3.2687878787878787E-2</v>
      </c>
      <c r="T192" s="38">
        <v>2.8323750607658739E-3</v>
      </c>
      <c r="U192" s="38">
        <v>3.1899999999999998E-2</v>
      </c>
    </row>
    <row r="193" spans="1:21" x14ac:dyDescent="0.2">
      <c r="A193" s="180" t="str">
        <f t="shared" si="4"/>
        <v>7-2019</v>
      </c>
      <c r="B193" s="33">
        <v>43677</v>
      </c>
      <c r="C193" s="38">
        <v>1.6461538461538462E-3</v>
      </c>
      <c r="D193" s="38">
        <v>7.524857592099434E-4</v>
      </c>
      <c r="E193" s="38">
        <v>1.6000000000000001E-3</v>
      </c>
      <c r="F193" s="177" t="str">
        <f t="shared" si="5"/>
        <v>7-2019</v>
      </c>
      <c r="G193" s="42">
        <v>3.5424999999999998E-2</v>
      </c>
      <c r="H193" s="38">
        <v>1.8137296889601221E-3</v>
      </c>
      <c r="I193" s="38">
        <v>3.5450000000000002E-2</v>
      </c>
      <c r="J193" s="42"/>
      <c r="K193" s="38">
        <v>3.3082051282051279E-2</v>
      </c>
      <c r="L193" s="38">
        <v>2.6840534737468491E-3</v>
      </c>
      <c r="M193" s="38">
        <v>3.3000000000000002E-2</v>
      </c>
      <c r="N193" s="38"/>
      <c r="O193" s="38">
        <v>3.2800000000000003E-2</v>
      </c>
      <c r="P193" s="38">
        <v>2.5659506160685486E-3</v>
      </c>
      <c r="Q193" s="38">
        <v>3.27E-2</v>
      </c>
      <c r="S193" s="38">
        <v>3.1955555555555556E-2</v>
      </c>
      <c r="T193" s="38">
        <v>2.8837915958428695E-3</v>
      </c>
      <c r="U193" s="38">
        <v>3.075E-2</v>
      </c>
    </row>
    <row r="194" spans="1:21" x14ac:dyDescent="0.2">
      <c r="A194" s="180" t="str">
        <f t="shared" si="4"/>
        <v>8-2019</v>
      </c>
      <c r="B194" s="33">
        <v>43708</v>
      </c>
      <c r="C194" s="38">
        <v>1.5428571428571427E-3</v>
      </c>
      <c r="D194" s="38">
        <v>4.6650901601245172E-4</v>
      </c>
      <c r="E194" s="38">
        <v>1.5499999999999999E-3</v>
      </c>
      <c r="F194" s="177" t="str">
        <f t="shared" si="5"/>
        <v>8-2019</v>
      </c>
      <c r="G194" s="42">
        <v>3.7048837209302327E-2</v>
      </c>
      <c r="H194" s="38">
        <v>2.0622886146247992E-3</v>
      </c>
      <c r="I194" s="38">
        <v>3.7199999999999997E-2</v>
      </c>
      <c r="J194" s="42"/>
      <c r="K194" s="38">
        <v>3.3569047619047616E-2</v>
      </c>
      <c r="L194" s="38">
        <v>2.7444389977391132E-3</v>
      </c>
      <c r="M194" s="38">
        <v>3.3600000000000005E-2</v>
      </c>
      <c r="N194" s="38"/>
      <c r="O194" s="38">
        <v>3.3306976744186041E-2</v>
      </c>
      <c r="P194" s="38">
        <v>2.6637241517449115E-3</v>
      </c>
      <c r="Q194" s="38">
        <v>3.3000000000000002E-2</v>
      </c>
      <c r="S194" s="38">
        <v>3.2091891891891891E-2</v>
      </c>
      <c r="T194" s="38">
        <v>3.5048679146437315E-3</v>
      </c>
      <c r="U194" s="38">
        <v>3.1099999999999999E-2</v>
      </c>
    </row>
    <row r="195" spans="1:21" x14ac:dyDescent="0.2">
      <c r="A195" s="180" t="str">
        <f t="shared" si="4"/>
        <v>9-2019</v>
      </c>
      <c r="B195" s="33">
        <v>43738</v>
      </c>
      <c r="C195" s="38">
        <v>1.5090243902439024E-3</v>
      </c>
      <c r="D195" s="38">
        <v>4.2081946769397915E-4</v>
      </c>
      <c r="E195" s="38">
        <v>1.5E-3</v>
      </c>
      <c r="F195" s="177" t="str">
        <f t="shared" si="5"/>
        <v>9-2019</v>
      </c>
      <c r="G195" s="42">
        <v>3.6947619047619049E-2</v>
      </c>
      <c r="H195" s="38">
        <v>1.2837137617348192E-3</v>
      </c>
      <c r="I195" s="38">
        <v>3.6949999999999997E-2</v>
      </c>
      <c r="J195" s="42"/>
      <c r="K195" s="38">
        <v>3.3519512195121955E-2</v>
      </c>
      <c r="L195" s="38">
        <v>2.0118672312301224E-3</v>
      </c>
      <c r="M195" s="38">
        <v>3.3799999999999997E-2</v>
      </c>
      <c r="N195" s="38"/>
      <c r="O195" s="38">
        <v>3.3173809523809529E-2</v>
      </c>
      <c r="P195" s="38">
        <v>2.1171839930423835E-3</v>
      </c>
      <c r="Q195" s="38">
        <v>3.3000000000000002E-2</v>
      </c>
      <c r="S195" s="38">
        <v>3.2465789473684212E-2</v>
      </c>
      <c r="T195" s="38">
        <v>2.4714889172307271E-3</v>
      </c>
      <c r="U195" s="38">
        <v>3.2350000000000004E-2</v>
      </c>
    </row>
    <row r="196" spans="1:21" x14ac:dyDescent="0.2">
      <c r="A196" s="180" t="str">
        <f t="shared" ref="A196:A245" si="6">CONCATENATE(MONTH(B196)&amp;"-"&amp;YEAR(B196))</f>
        <v>10-2019</v>
      </c>
      <c r="B196" s="33">
        <v>43769</v>
      </c>
      <c r="C196" s="38">
        <v>1.3969230769230769E-3</v>
      </c>
      <c r="D196" s="38">
        <v>4.1504694627395581E-4</v>
      </c>
      <c r="E196" s="38">
        <v>1.4E-3</v>
      </c>
      <c r="F196" s="177" t="str">
        <f t="shared" ref="F196:F246" si="7">CONCATENATE(MONTH(B196)&amp;"-"&amp;YEAR(B196))</f>
        <v>10-2019</v>
      </c>
      <c r="G196" s="42">
        <v>3.8065000000000002E-2</v>
      </c>
      <c r="H196" s="38">
        <v>1.1829016908671691E-3</v>
      </c>
      <c r="I196" s="38">
        <v>3.805E-2</v>
      </c>
      <c r="J196" s="42"/>
      <c r="K196" s="38">
        <v>3.3741025641025643E-2</v>
      </c>
      <c r="L196" s="38">
        <v>2.0020670829391288E-3</v>
      </c>
      <c r="M196" s="38">
        <v>3.4000000000000002E-2</v>
      </c>
      <c r="N196" s="38"/>
      <c r="O196" s="38">
        <v>3.3767499999999999E-2</v>
      </c>
      <c r="P196" s="38">
        <v>2.2271503581816651E-3</v>
      </c>
      <c r="Q196" s="38">
        <v>3.3849999999999998E-2</v>
      </c>
      <c r="S196" s="38">
        <v>3.2820588235294122E-2</v>
      </c>
      <c r="T196" s="38">
        <v>2.8658680436289738E-3</v>
      </c>
      <c r="U196" s="38">
        <v>3.2600000000000004E-2</v>
      </c>
    </row>
    <row r="197" spans="1:21" x14ac:dyDescent="0.2">
      <c r="A197" s="180" t="str">
        <f t="shared" si="6"/>
        <v>11-2019</v>
      </c>
      <c r="B197" s="33">
        <v>43799</v>
      </c>
      <c r="C197" s="38">
        <v>1.5452380952380952E-3</v>
      </c>
      <c r="D197" s="38">
        <v>3.2324753103192387E-4</v>
      </c>
      <c r="E197" s="38">
        <v>1.5499999999999999E-3</v>
      </c>
      <c r="F197" s="177" t="str">
        <f t="shared" si="7"/>
        <v>11-2019</v>
      </c>
      <c r="G197" s="42">
        <v>3.8804761904761904E-2</v>
      </c>
      <c r="H197" s="38">
        <v>9.471272047238379E-4</v>
      </c>
      <c r="I197" s="38">
        <v>3.8850000000000003E-2</v>
      </c>
      <c r="J197" s="42"/>
      <c r="K197" s="38">
        <v>3.3987500000000004E-2</v>
      </c>
      <c r="L197" s="38">
        <v>2.5052956732203096E-3</v>
      </c>
      <c r="M197" s="38">
        <v>3.415E-2</v>
      </c>
      <c r="N197" s="38"/>
      <c r="O197" s="38">
        <v>3.3819047619047617E-2</v>
      </c>
      <c r="P197" s="38">
        <v>2.4636120710658828E-3</v>
      </c>
      <c r="Q197" s="38">
        <v>3.415E-2</v>
      </c>
      <c r="S197" s="38">
        <v>3.2702857142857145E-2</v>
      </c>
      <c r="T197" s="38">
        <v>2.7840391429683289E-3</v>
      </c>
      <c r="U197" s="38">
        <v>3.2500000000000001E-2</v>
      </c>
    </row>
    <row r="198" spans="1:21" x14ac:dyDescent="0.2">
      <c r="A198" s="180" t="str">
        <f t="shared" si="6"/>
        <v>12-2019</v>
      </c>
      <c r="B198" s="33">
        <v>43830</v>
      </c>
      <c r="C198" s="38">
        <v>2.7975609756097563E-3</v>
      </c>
      <c r="D198" s="38">
        <v>5.2653955448667318E-4</v>
      </c>
      <c r="E198" s="38">
        <v>2.8E-3</v>
      </c>
      <c r="F198" s="177" t="str">
        <f t="shared" si="7"/>
        <v>12-2019</v>
      </c>
      <c r="G198" s="42">
        <v>3.8273809523809522E-2</v>
      </c>
      <c r="H198" s="38">
        <v>5.4551811300304414E-4</v>
      </c>
      <c r="I198" s="38">
        <v>3.8300000000000001E-2</v>
      </c>
      <c r="J198" s="42"/>
      <c r="K198" s="38">
        <v>3.355952380952381E-2</v>
      </c>
      <c r="L198" s="38">
        <v>2.1213271874005314E-3</v>
      </c>
      <c r="M198" s="38">
        <v>3.4099999999999998E-2</v>
      </c>
      <c r="N198" s="38"/>
      <c r="O198" s="38">
        <v>3.355952380952381E-2</v>
      </c>
      <c r="P198" s="38">
        <v>2.1213271874005314E-3</v>
      </c>
      <c r="Q198" s="38">
        <v>3.4099999999999998E-2</v>
      </c>
      <c r="S198" s="38">
        <v>3.2467500000000003E-2</v>
      </c>
      <c r="T198" s="38">
        <v>2.6257489773982017E-3</v>
      </c>
      <c r="U198" s="38">
        <v>3.2200000000000006E-2</v>
      </c>
    </row>
    <row r="199" spans="1:21" x14ac:dyDescent="0.2">
      <c r="A199" s="180" t="str">
        <f t="shared" si="6"/>
        <v>1-2020</v>
      </c>
      <c r="B199" s="33">
        <v>43861</v>
      </c>
      <c r="C199" s="38">
        <v>5.6895000000000001E-3</v>
      </c>
      <c r="D199" s="38">
        <v>7.4027004774591791E-4</v>
      </c>
      <c r="E199" s="38">
        <v>5.7000000000000002E-3</v>
      </c>
      <c r="F199" s="177" t="str">
        <f t="shared" si="7"/>
        <v>1-2020</v>
      </c>
      <c r="G199" s="43">
        <v>3.4107499999999999E-2</v>
      </c>
      <c r="H199" s="38">
        <v>2.1947942488697654E-3</v>
      </c>
      <c r="I199" s="38">
        <v>3.4000000000000002E-2</v>
      </c>
      <c r="J199" s="43"/>
      <c r="K199" s="38">
        <v>3.4095E-2</v>
      </c>
      <c r="L199" s="38">
        <v>2.0601157547761547E-3</v>
      </c>
      <c r="M199" s="38">
        <v>3.3849999999999998E-2</v>
      </c>
      <c r="N199" s="38"/>
      <c r="O199" s="38">
        <v>3.2873684210526319E-2</v>
      </c>
      <c r="P199" s="38">
        <v>2.8142191284594746E-3</v>
      </c>
      <c r="Q199" s="38">
        <v>3.245E-2</v>
      </c>
      <c r="S199" s="38">
        <v>3.2975757575757575E-2</v>
      </c>
      <c r="T199" s="38">
        <v>3.1599080586931544E-3</v>
      </c>
      <c r="U199" s="38">
        <v>3.2500000000000001E-2</v>
      </c>
    </row>
    <row r="200" spans="1:21" x14ac:dyDescent="0.2">
      <c r="A200" s="180" t="str">
        <f t="shared" si="6"/>
        <v>2-2020</v>
      </c>
      <c r="B200" s="33">
        <v>43890</v>
      </c>
      <c r="C200" s="38">
        <v>6.2397500000000005E-3</v>
      </c>
      <c r="D200" s="38">
        <v>7.9522448854363586E-4</v>
      </c>
      <c r="E200" s="38">
        <v>6.3E-3</v>
      </c>
      <c r="F200" s="177" t="str">
        <f t="shared" si="7"/>
        <v>2-2020</v>
      </c>
      <c r="G200" s="42">
        <v>3.3321951219512196E-2</v>
      </c>
      <c r="H200" s="38">
        <v>2.2443832332204269E-3</v>
      </c>
      <c r="I200" s="38">
        <v>3.3399999999999999E-2</v>
      </c>
      <c r="J200" s="42"/>
      <c r="K200" s="38">
        <v>3.4027500000000002E-2</v>
      </c>
      <c r="L200" s="38">
        <v>2.255930929566408E-3</v>
      </c>
      <c r="M200" s="38">
        <v>3.4299999999999997E-2</v>
      </c>
      <c r="N200" s="38"/>
      <c r="O200" s="38">
        <v>3.2523076923076925E-2</v>
      </c>
      <c r="P200" s="38">
        <v>2.6371297733133177E-3</v>
      </c>
      <c r="Q200" s="38">
        <v>3.1899999999999998E-2</v>
      </c>
      <c r="S200" s="38">
        <v>3.1930303030303031E-2</v>
      </c>
      <c r="T200" s="38">
        <v>2.5661845277187368E-3</v>
      </c>
      <c r="U200" s="38">
        <v>3.1E-2</v>
      </c>
    </row>
    <row r="201" spans="1:21" x14ac:dyDescent="0.2">
      <c r="A201" s="180" t="str">
        <f t="shared" si="6"/>
        <v>3-2020</v>
      </c>
      <c r="B201" s="33">
        <v>43921</v>
      </c>
      <c r="C201" s="38">
        <v>4.5421951219512197E-3</v>
      </c>
      <c r="D201" s="38">
        <v>6.4031051918238041E-4</v>
      </c>
      <c r="E201" s="38">
        <v>4.4000000000000003E-3</v>
      </c>
      <c r="F201" s="177" t="str">
        <f t="shared" si="7"/>
        <v>3-2020</v>
      </c>
      <c r="G201" s="42">
        <v>3.4936585365853659E-2</v>
      </c>
      <c r="H201" s="38">
        <v>2.4028895207188544E-3</v>
      </c>
      <c r="I201" s="38">
        <v>3.44E-2</v>
      </c>
      <c r="J201" s="42"/>
      <c r="K201" s="38">
        <v>3.5247500000000001E-2</v>
      </c>
      <c r="L201" s="38">
        <v>2.9040190982631184E-3</v>
      </c>
      <c r="M201" s="38">
        <v>3.5349999999999999E-2</v>
      </c>
      <c r="N201" s="38"/>
      <c r="O201" s="38">
        <v>3.3356410256410257E-2</v>
      </c>
      <c r="P201" s="38">
        <v>3.0979445538678397E-3</v>
      </c>
      <c r="Q201" s="38">
        <v>3.2399999999999998E-2</v>
      </c>
      <c r="S201" s="38">
        <v>3.3181250000000002E-2</v>
      </c>
      <c r="T201" s="38">
        <v>3.1477014142939912E-3</v>
      </c>
      <c r="U201" s="38">
        <v>3.295E-2</v>
      </c>
    </row>
    <row r="202" spans="1:21" x14ac:dyDescent="0.2">
      <c r="A202" s="180" t="str">
        <f t="shared" si="6"/>
        <v>4-2020</v>
      </c>
      <c r="B202" s="33">
        <v>43951</v>
      </c>
      <c r="C202" s="38">
        <v>3.2640000000000004E-3</v>
      </c>
      <c r="D202" s="38">
        <v>1.7296639661788171E-3</v>
      </c>
      <c r="E202" s="38">
        <v>3.6800000000000001E-3</v>
      </c>
      <c r="F202" s="177" t="str">
        <f t="shared" si="7"/>
        <v>4-2020</v>
      </c>
      <c r="G202" s="42">
        <v>3.4315384615384616E-2</v>
      </c>
      <c r="H202" s="38">
        <v>2.7573383868791097E-3</v>
      </c>
      <c r="I202" s="38">
        <v>3.4500000000000003E-2</v>
      </c>
      <c r="J202" s="42"/>
      <c r="K202" s="38">
        <v>3.3813888888888893E-2</v>
      </c>
      <c r="L202" s="38">
        <v>2.9273247443237591E-3</v>
      </c>
      <c r="M202" s="38">
        <v>3.4000000000000002E-2</v>
      </c>
      <c r="N202" s="38"/>
      <c r="O202" s="38">
        <v>3.2514285714285718E-2</v>
      </c>
      <c r="P202" s="38">
        <v>3.2056148219264638E-3</v>
      </c>
      <c r="Q202" s="38">
        <v>3.2000000000000001E-2</v>
      </c>
      <c r="S202" s="38">
        <v>3.2746666666666667E-2</v>
      </c>
      <c r="T202" s="38">
        <v>3.3883912705440105E-3</v>
      </c>
      <c r="U202" s="38">
        <v>3.0949999999999998E-2</v>
      </c>
    </row>
    <row r="203" spans="1:21" x14ac:dyDescent="0.2">
      <c r="A203" s="180" t="str">
        <f t="shared" si="6"/>
        <v>5-2020</v>
      </c>
      <c r="B203" s="33">
        <v>43982</v>
      </c>
      <c r="C203" s="38">
        <v>1.2607692307692307E-3</v>
      </c>
      <c r="D203" s="38">
        <v>1.0750872293015514E-3</v>
      </c>
      <c r="E203" s="38">
        <v>1.1000000000000001E-3</v>
      </c>
      <c r="F203" s="177" t="str">
        <f t="shared" si="7"/>
        <v>5-2020</v>
      </c>
      <c r="G203" s="42">
        <v>2.8917500000000002E-2</v>
      </c>
      <c r="H203" s="38">
        <v>4.2010918910353624E-3</v>
      </c>
      <c r="I203" s="38">
        <v>3.0099999999999998E-2</v>
      </c>
      <c r="J203" s="42"/>
      <c r="K203" s="38">
        <v>2.9371794871794876E-2</v>
      </c>
      <c r="L203" s="38">
        <v>5.1854527649827986E-3</v>
      </c>
      <c r="M203" s="38">
        <v>3.1E-2</v>
      </c>
      <c r="N203" s="38"/>
      <c r="O203" s="38">
        <v>3.0160526315789471E-2</v>
      </c>
      <c r="P203" s="38">
        <v>4.0850114607457206E-3</v>
      </c>
      <c r="Q203" s="38">
        <v>3.005E-2</v>
      </c>
      <c r="S203" s="38">
        <v>3.1513333333333331E-2</v>
      </c>
      <c r="T203" s="38">
        <v>2.9129595488666393E-3</v>
      </c>
      <c r="U203" s="38">
        <v>3.0800000000000001E-2</v>
      </c>
    </row>
    <row r="204" spans="1:21" x14ac:dyDescent="0.2">
      <c r="A204" s="180" t="str">
        <f t="shared" si="6"/>
        <v>6-2020</v>
      </c>
      <c r="B204" s="33">
        <v>44012</v>
      </c>
      <c r="C204" s="38">
        <v>-6.7341463414634134E-4</v>
      </c>
      <c r="D204" s="38">
        <v>1.600414961433593E-3</v>
      </c>
      <c r="E204" s="38">
        <v>-8.0000000000000004E-4</v>
      </c>
      <c r="F204" s="177" t="str">
        <f t="shared" si="7"/>
        <v>6-2020</v>
      </c>
      <c r="G204" s="42">
        <v>2.2548780487804877E-2</v>
      </c>
      <c r="H204" s="38">
        <v>3.8362821814368329E-3</v>
      </c>
      <c r="I204" s="38">
        <v>2.1999999999999999E-2</v>
      </c>
      <c r="J204" s="42"/>
      <c r="K204" s="38">
        <v>2.8776923076923078E-2</v>
      </c>
      <c r="L204" s="38">
        <v>4.8207043347835397E-3</v>
      </c>
      <c r="M204" s="38">
        <v>2.8900000000000002E-2</v>
      </c>
      <c r="N204" s="38"/>
      <c r="O204" s="38">
        <v>3.0305128205128203E-2</v>
      </c>
      <c r="P204" s="38">
        <v>2.740625045683127E-3</v>
      </c>
      <c r="Q204" s="38">
        <v>0.03</v>
      </c>
      <c r="S204" s="38">
        <v>3.2040625000000003E-2</v>
      </c>
      <c r="T204" s="38">
        <v>2.3410584006991102E-3</v>
      </c>
      <c r="U204" s="38">
        <v>3.295E-2</v>
      </c>
    </row>
    <row r="205" spans="1:21" x14ac:dyDescent="0.2">
      <c r="A205" s="180" t="str">
        <f t="shared" si="6"/>
        <v>7-2020</v>
      </c>
      <c r="B205" s="33">
        <v>44043</v>
      </c>
      <c r="C205" s="38">
        <v>-1.2699999999999999E-3</v>
      </c>
      <c r="D205" s="38">
        <v>1.3478315918541157E-3</v>
      </c>
      <c r="E205" s="38">
        <v>-1.4000000000000002E-3</v>
      </c>
      <c r="F205" s="177" t="str">
        <f t="shared" si="7"/>
        <v>7-2020</v>
      </c>
      <c r="G205" s="42">
        <v>1.8946341463414632E-2</v>
      </c>
      <c r="H205" s="38">
        <v>2.6695596604098966E-3</v>
      </c>
      <c r="I205" s="38">
        <v>1.9E-2</v>
      </c>
      <c r="J205" s="42"/>
      <c r="K205" s="38">
        <v>2.8524390243902444E-2</v>
      </c>
      <c r="L205" s="38">
        <v>5.276541504044335E-3</v>
      </c>
      <c r="M205" s="38">
        <v>2.8300000000000002E-2</v>
      </c>
      <c r="N205" s="38"/>
      <c r="O205" s="38">
        <v>2.9059999999999996E-2</v>
      </c>
      <c r="P205" s="38">
        <v>3.2110226823656458E-3</v>
      </c>
      <c r="Q205" s="38">
        <v>2.92E-2</v>
      </c>
      <c r="S205" s="38">
        <v>3.0668750000000002E-2</v>
      </c>
      <c r="T205" s="38">
        <v>3.0697732920390271E-3</v>
      </c>
      <c r="U205" s="38">
        <v>3.0550000000000001E-2</v>
      </c>
    </row>
    <row r="206" spans="1:21" x14ac:dyDescent="0.2">
      <c r="A206" s="180" t="str">
        <f t="shared" si="6"/>
        <v>8-2020</v>
      </c>
      <c r="B206" s="33">
        <v>44074</v>
      </c>
      <c r="C206" s="38">
        <v>8.8457299999999993E-4</v>
      </c>
      <c r="D206" s="38">
        <v>7.6260383964213223E-4</v>
      </c>
      <c r="E206" s="38">
        <v>7.5000000000000002E-4</v>
      </c>
      <c r="F206" s="177" t="str">
        <f t="shared" si="7"/>
        <v>8-2020</v>
      </c>
      <c r="G206" s="42">
        <v>1.84975E-2</v>
      </c>
      <c r="H206" s="38">
        <v>1.9555951943340841E-3</v>
      </c>
      <c r="I206" s="38">
        <v>1.8349999999999998E-2</v>
      </c>
      <c r="J206" s="42"/>
      <c r="K206" s="38">
        <v>2.7210256410256414E-2</v>
      </c>
      <c r="L206" s="38">
        <v>4.5535292773728865E-3</v>
      </c>
      <c r="M206" s="38">
        <v>2.7099999999999999E-2</v>
      </c>
      <c r="N206" s="38"/>
      <c r="O206" s="38">
        <v>2.8687499999999998E-2</v>
      </c>
      <c r="P206" s="38">
        <v>3.2774433046789098E-3</v>
      </c>
      <c r="Q206" s="38">
        <v>2.8249999999999997E-2</v>
      </c>
      <c r="S206" s="38">
        <v>3.1224242424242425E-2</v>
      </c>
      <c r="T206" s="38">
        <v>3.1265026690207613E-3</v>
      </c>
      <c r="U206" s="38">
        <v>0.03</v>
      </c>
    </row>
    <row r="207" spans="1:21" x14ac:dyDescent="0.2">
      <c r="A207" s="180" t="str">
        <f t="shared" si="6"/>
        <v>9-2020</v>
      </c>
      <c r="B207" s="33">
        <v>44104</v>
      </c>
      <c r="C207" s="38">
        <v>1.0734999999999998E-3</v>
      </c>
      <c r="D207" s="38">
        <v>7.0450036851003102E-4</v>
      </c>
      <c r="E207" s="38">
        <v>8.9999999999999998E-4</v>
      </c>
      <c r="F207" s="177" t="str">
        <f t="shared" si="7"/>
        <v>9-2020</v>
      </c>
      <c r="G207" s="42">
        <v>1.7669999999999998E-2</v>
      </c>
      <c r="H207" s="38">
        <v>2.6821537461429604E-3</v>
      </c>
      <c r="I207" s="38">
        <v>1.7299999999999999E-2</v>
      </c>
      <c r="J207" s="42"/>
      <c r="K207" s="38">
        <v>2.7533333333333337E-2</v>
      </c>
      <c r="L207" s="38">
        <v>3.1338838635430366E-3</v>
      </c>
      <c r="M207" s="38">
        <v>2.7300000000000001E-2</v>
      </c>
      <c r="N207" s="38"/>
      <c r="O207" s="38">
        <v>2.8357500000000001E-2</v>
      </c>
      <c r="P207" s="38">
        <v>2.6009749158383885E-3</v>
      </c>
      <c r="Q207" s="38">
        <v>2.7999999999999997E-2</v>
      </c>
      <c r="S207" s="38">
        <v>3.0870000000000002E-2</v>
      </c>
      <c r="T207" s="38">
        <v>2.0479005229073347E-3</v>
      </c>
      <c r="U207" s="38">
        <v>3.0699999999999998E-2</v>
      </c>
    </row>
    <row r="208" spans="1:21" x14ac:dyDescent="0.2">
      <c r="A208" s="180" t="str">
        <f t="shared" si="6"/>
        <v>10-2020</v>
      </c>
      <c r="B208" s="33">
        <v>44135</v>
      </c>
      <c r="C208" s="38">
        <v>1.4382051282051283E-3</v>
      </c>
      <c r="D208" s="38">
        <v>4.8859558023547564E-4</v>
      </c>
      <c r="E208" s="38">
        <v>1.5E-3</v>
      </c>
      <c r="F208" s="177" t="str">
        <f t="shared" si="7"/>
        <v>10-2020</v>
      </c>
      <c r="G208" s="42">
        <v>1.9151282051282047E-2</v>
      </c>
      <c r="H208" s="38">
        <v>1.5761164455498035E-3</v>
      </c>
      <c r="I208" s="38">
        <v>1.9199999999999998E-2</v>
      </c>
      <c r="J208" s="42"/>
      <c r="K208" s="38">
        <v>2.7959336346282365E-2</v>
      </c>
      <c r="L208" s="38">
        <v>3.392195532612002E-3</v>
      </c>
      <c r="M208" s="38">
        <v>2.7999999999999997E-2</v>
      </c>
      <c r="N208" s="38"/>
      <c r="O208" s="38">
        <v>2.8605405405405428E-2</v>
      </c>
      <c r="P208" s="38">
        <v>2.8544259926905806E-3</v>
      </c>
      <c r="Q208" s="38">
        <v>2.8500000000000001E-2</v>
      </c>
      <c r="S208" s="38">
        <v>3.0927956989247312E-2</v>
      </c>
      <c r="T208" s="38">
        <v>2.5630146713383874E-3</v>
      </c>
      <c r="U208" s="38">
        <v>3.0600000000000002E-2</v>
      </c>
    </row>
    <row r="209" spans="1:22" x14ac:dyDescent="0.2">
      <c r="A209" s="180" t="str">
        <f t="shared" si="6"/>
        <v>11-2020</v>
      </c>
      <c r="B209" s="33">
        <v>44165</v>
      </c>
      <c r="C209" s="38">
        <v>7.8149999999999986E-4</v>
      </c>
      <c r="D209" s="38">
        <v>5.0570869287691904E-4</v>
      </c>
      <c r="E209" s="38">
        <v>8.9999999999999998E-4</v>
      </c>
      <c r="F209" s="177" t="str">
        <f t="shared" si="7"/>
        <v>11-2020</v>
      </c>
      <c r="G209" s="42">
        <v>1.7287500000000001E-2</v>
      </c>
      <c r="H209" s="38">
        <v>9.6561060793357435E-4</v>
      </c>
      <c r="I209" s="38">
        <v>1.72E-2</v>
      </c>
      <c r="J209" s="42"/>
      <c r="K209" s="38">
        <v>2.797179487179487E-2</v>
      </c>
      <c r="L209" s="38">
        <v>3.1705842660926173E-3</v>
      </c>
      <c r="M209" s="38">
        <v>2.7699999999999999E-2</v>
      </c>
      <c r="N209" s="38"/>
      <c r="O209" s="38">
        <v>2.8310000000000002E-2</v>
      </c>
      <c r="P209" s="38">
        <v>2.8517021457727886E-3</v>
      </c>
      <c r="Q209" s="38">
        <v>2.8299999999999999E-2</v>
      </c>
      <c r="S209" s="38">
        <v>3.09939393939394E-2</v>
      </c>
      <c r="T209" s="38">
        <v>2.273892504322075E-3</v>
      </c>
      <c r="U209" s="38">
        <v>3.0200000000000001E-2</v>
      </c>
    </row>
    <row r="210" spans="1:22" x14ac:dyDescent="0.2">
      <c r="A210" s="180" t="str">
        <f t="shared" si="6"/>
        <v>12-2020</v>
      </c>
      <c r="B210" s="33">
        <v>44196</v>
      </c>
      <c r="C210" s="38">
        <v>1.9375000000000004E-3</v>
      </c>
      <c r="D210" s="38">
        <v>8.3931825203859825E-4</v>
      </c>
      <c r="E210" s="38">
        <v>1.9499999999999999E-3</v>
      </c>
      <c r="F210" s="177" t="str">
        <f t="shared" si="7"/>
        <v>12-2020</v>
      </c>
      <c r="G210" s="42">
        <v>1.4199851578264719E-2</v>
      </c>
      <c r="H210" s="38">
        <v>8.3931825203859792E-4</v>
      </c>
      <c r="I210" s="38">
        <v>1.4212351578264719E-2</v>
      </c>
      <c r="J210" s="42"/>
      <c r="K210" s="38">
        <v>2.72775E-2</v>
      </c>
      <c r="L210" s="38">
        <v>2.4742248203302895E-3</v>
      </c>
      <c r="M210" s="38">
        <v>2.785E-2</v>
      </c>
      <c r="N210" s="38"/>
      <c r="O210" s="38">
        <v>2.72775E-2</v>
      </c>
      <c r="P210" s="38">
        <v>2.4742248203302895E-3</v>
      </c>
      <c r="Q210" s="38">
        <v>2.785E-2</v>
      </c>
      <c r="S210" s="38">
        <v>3.0605555555555559E-2</v>
      </c>
      <c r="T210" s="38">
        <v>2.3805094826161474E-3</v>
      </c>
      <c r="U210" s="38">
        <v>3.0099999999999998E-2</v>
      </c>
    </row>
    <row r="211" spans="1:22" x14ac:dyDescent="0.2">
      <c r="A211" s="180" t="str">
        <f t="shared" si="6"/>
        <v>1-2021</v>
      </c>
      <c r="B211" s="33">
        <v>44227</v>
      </c>
      <c r="C211" s="38">
        <v>4.0714285714285713E-3</v>
      </c>
      <c r="D211" s="38">
        <v>1.3233891661251506E-3</v>
      </c>
      <c r="E211" s="38">
        <v>4.0999999999999995E-3</v>
      </c>
      <c r="F211" s="177" t="str">
        <f t="shared" si="7"/>
        <v>1-2021</v>
      </c>
      <c r="G211" s="42">
        <v>2.6859523809523812E-2</v>
      </c>
      <c r="H211" s="38">
        <v>2.7155432932413474E-3</v>
      </c>
      <c r="I211" s="38">
        <v>2.6849999999999999E-2</v>
      </c>
      <c r="J211" s="42"/>
      <c r="K211" s="38">
        <v>2.7964864864864863E-2</v>
      </c>
      <c r="L211" s="38">
        <v>3.0480609698094415E-3</v>
      </c>
      <c r="M211" s="38">
        <v>2.7799999999999998E-2</v>
      </c>
      <c r="N211" s="38"/>
      <c r="O211" s="38">
        <v>3.0875675675675677E-2</v>
      </c>
      <c r="P211" s="38">
        <v>2.4715498292687864E-3</v>
      </c>
      <c r="Q211" s="38">
        <v>0.03</v>
      </c>
      <c r="S211" s="38">
        <v>3.0514705882352937E-2</v>
      </c>
      <c r="T211" s="38">
        <v>2.597916689001912E-3</v>
      </c>
      <c r="U211" s="38">
        <v>0.03</v>
      </c>
    </row>
    <row r="212" spans="1:22" x14ac:dyDescent="0.2">
      <c r="A212" s="180" t="str">
        <f t="shared" si="6"/>
        <v>2-2021</v>
      </c>
      <c r="B212" s="33">
        <v>44255</v>
      </c>
      <c r="C212" s="38">
        <v>5.0365853658536587E-3</v>
      </c>
      <c r="D212" s="38">
        <v>1.2364780826122587E-3</v>
      </c>
      <c r="E212" s="38">
        <v>5.0000000000000001E-3</v>
      </c>
      <c r="F212" s="177" t="str">
        <f t="shared" si="7"/>
        <v>2-2021</v>
      </c>
      <c r="G212" s="42">
        <v>2.6365853658536584E-2</v>
      </c>
      <c r="H212" s="38">
        <v>1.9395372845214349E-3</v>
      </c>
      <c r="I212" s="38">
        <v>2.6000000000000002E-2</v>
      </c>
      <c r="J212" s="42"/>
      <c r="K212" s="38">
        <v>2.8594285714285711E-2</v>
      </c>
      <c r="L212" s="38">
        <v>1.9838973611293006E-3</v>
      </c>
      <c r="M212" s="38">
        <v>2.8399999999999998E-2</v>
      </c>
      <c r="N212" s="38"/>
      <c r="O212" s="38">
        <v>3.0610526315789473E-2</v>
      </c>
      <c r="P212" s="38">
        <v>1.8468072484161074E-3</v>
      </c>
      <c r="Q212" s="38">
        <v>0.03</v>
      </c>
      <c r="S212" s="38">
        <v>3.0796969696969698E-2</v>
      </c>
      <c r="T212" s="38">
        <v>2.4116235258230157E-3</v>
      </c>
      <c r="U212" s="38">
        <v>0.03</v>
      </c>
    </row>
    <row r="213" spans="1:22" x14ac:dyDescent="0.2">
      <c r="A213" s="180" t="str">
        <f t="shared" si="6"/>
        <v>3-2021</v>
      </c>
      <c r="B213" s="33">
        <v>44286</v>
      </c>
      <c r="C213" s="38">
        <v>4.1372592297134539E-3</v>
      </c>
      <c r="D213" s="38">
        <v>1.0249731834507168E-3</v>
      </c>
      <c r="E213" s="38">
        <v>3.9500000000000004E-3</v>
      </c>
      <c r="F213" s="177" t="str">
        <f t="shared" si="7"/>
        <v>3-2021</v>
      </c>
      <c r="G213" s="42">
        <v>2.7412499999999985E-2</v>
      </c>
      <c r="H213" s="38">
        <v>2.0010494041749183E-3</v>
      </c>
      <c r="I213" s="38">
        <v>2.7899999999999998E-2</v>
      </c>
      <c r="J213" s="42"/>
      <c r="K213" s="38">
        <v>2.8738591190541417E-2</v>
      </c>
      <c r="L213" s="38">
        <v>1.914060547027339E-3</v>
      </c>
      <c r="M213" s="38">
        <v>2.8399999999999998E-2</v>
      </c>
      <c r="N213" s="38"/>
      <c r="O213" s="38">
        <v>3.0851282051282052E-2</v>
      </c>
      <c r="P213" s="38">
        <v>2.0525814035875843E-3</v>
      </c>
      <c r="Q213" s="38">
        <v>3.0000000000000027E-2</v>
      </c>
      <c r="S213" s="38">
        <v>3.1184848484848489E-2</v>
      </c>
      <c r="T213" s="38">
        <v>2.7003612272390076E-3</v>
      </c>
      <c r="U213" s="38">
        <v>3.0099999999999998E-2</v>
      </c>
    </row>
    <row r="214" spans="1:22" x14ac:dyDescent="0.2">
      <c r="A214" s="180" t="str">
        <f t="shared" si="6"/>
        <v>4-2021</v>
      </c>
      <c r="B214" s="33">
        <v>44301</v>
      </c>
      <c r="C214" s="38">
        <v>3.3861277735131061E-3</v>
      </c>
      <c r="D214" s="38">
        <v>7.4023843412773544E-4</v>
      </c>
      <c r="E214" s="38">
        <v>3.4000000000000002E-3</v>
      </c>
      <c r="F214" s="177" t="str">
        <f t="shared" si="7"/>
        <v>4-2021</v>
      </c>
      <c r="G214" s="42">
        <v>2.8399999999999998E-2</v>
      </c>
      <c r="H214" s="38">
        <v>3.25000986191798E-3</v>
      </c>
      <c r="I214" s="38">
        <v>2.8500000000000001E-2</v>
      </c>
      <c r="J214" s="42"/>
      <c r="K214" s="38">
        <v>2.9227442576753946E-2</v>
      </c>
      <c r="L214" s="38">
        <v>3.204099168472203E-3</v>
      </c>
      <c r="M214" s="38">
        <v>2.9249999999999998E-2</v>
      </c>
      <c r="N214" s="38"/>
      <c r="O214" s="38">
        <v>3.1162162162162121E-2</v>
      </c>
      <c r="P214" s="38">
        <v>2.178219373626025E-3</v>
      </c>
      <c r="Q214" s="38">
        <v>3.0299999999999997E-2</v>
      </c>
      <c r="S214" s="38">
        <v>3.1168749999999964E-2</v>
      </c>
      <c r="T214" s="38">
        <v>2.3023743004461574E-3</v>
      </c>
      <c r="U214" s="38">
        <v>3.0499999999999999E-2</v>
      </c>
    </row>
    <row r="215" spans="1:22" x14ac:dyDescent="0.2">
      <c r="A215" s="180" t="str">
        <f t="shared" si="6"/>
        <v>5-2021</v>
      </c>
      <c r="B215" s="33">
        <v>44330</v>
      </c>
      <c r="C215" s="38">
        <v>5.0466837172721954E-3</v>
      </c>
      <c r="D215" s="38">
        <v>1.727280497756771E-3</v>
      </c>
      <c r="E215" s="38">
        <v>5.0000000000000001E-3</v>
      </c>
      <c r="F215" s="177" t="str">
        <f t="shared" si="7"/>
        <v>5-2021</v>
      </c>
      <c r="G215" s="42">
        <v>3.2322500000000018E-2</v>
      </c>
      <c r="H215" s="38">
        <v>3.0436556545689643E-3</v>
      </c>
      <c r="I215" s="38">
        <v>3.2350000000000004E-2</v>
      </c>
      <c r="J215" s="42"/>
      <c r="K215" s="38">
        <v>2.8449357756030628E-2</v>
      </c>
      <c r="L215" s="38">
        <v>4.27164220967106E-3</v>
      </c>
      <c r="M215" s="38">
        <v>2.8799999999999999E-2</v>
      </c>
      <c r="N215" s="38"/>
      <c r="O215" s="38">
        <v>3.1069230769230786E-2</v>
      </c>
      <c r="P215" s="38">
        <v>2.7424685236550734E-3</v>
      </c>
      <c r="Q215" s="38">
        <v>3.1E-2</v>
      </c>
      <c r="S215" s="38">
        <v>3.0968750000000017E-2</v>
      </c>
      <c r="T215" s="38">
        <v>3.4186808906737751E-3</v>
      </c>
      <c r="U215" s="38">
        <v>3.1E-2</v>
      </c>
    </row>
    <row r="216" spans="1:22" x14ac:dyDescent="0.2">
      <c r="A216" s="180" t="str">
        <f t="shared" si="6"/>
        <v>6-2021</v>
      </c>
      <c r="B216" s="33">
        <v>44362</v>
      </c>
      <c r="C216" s="38">
        <v>9.8957262149559216E-4</v>
      </c>
      <c r="D216" s="38">
        <v>2.7817834147274181E-3</v>
      </c>
      <c r="E216" s="38">
        <v>1.5E-3</v>
      </c>
      <c r="F216" s="177" t="str">
        <f t="shared" si="7"/>
        <v>6-2021</v>
      </c>
      <c r="G216" s="42">
        <v>3.648048780487808E-2</v>
      </c>
      <c r="H216" s="38">
        <v>2.9620279803029277E-3</v>
      </c>
      <c r="I216" s="38">
        <v>3.6799999999999999E-2</v>
      </c>
      <c r="J216" s="42"/>
      <c r="K216" s="38">
        <v>2.9710356257957208E-2</v>
      </c>
      <c r="L216" s="38">
        <v>4.2462724646279305E-3</v>
      </c>
      <c r="M216" s="38">
        <v>2.9850000000000002E-2</v>
      </c>
      <c r="N216" s="38"/>
      <c r="O216" s="38">
        <v>3.2394736842105296E-2</v>
      </c>
      <c r="P216" s="38">
        <v>2.4884541351872006E-3</v>
      </c>
      <c r="Q216" s="38">
        <v>3.2000000000000237E-2</v>
      </c>
      <c r="S216" s="38">
        <v>3.0887878787878797E-2</v>
      </c>
      <c r="T216" s="38">
        <v>3.2952387599153548E-3</v>
      </c>
      <c r="U216" s="38">
        <v>3.0600000000000002E-2</v>
      </c>
    </row>
    <row r="217" spans="1:22" x14ac:dyDescent="0.2">
      <c r="A217" s="180" t="str">
        <f t="shared" si="6"/>
        <v>7-2021</v>
      </c>
      <c r="B217" s="33">
        <v>44392</v>
      </c>
      <c r="C217" s="38">
        <v>3.6548837760112969E-4</v>
      </c>
      <c r="D217" s="38">
        <v>1.1174230407029345E-3</v>
      </c>
      <c r="E217" s="38">
        <v>4.0000000000000002E-4</v>
      </c>
      <c r="F217" s="177" t="str">
        <f t="shared" si="7"/>
        <v>7-2021</v>
      </c>
      <c r="G217" s="42">
        <v>3.7337499999999982E-2</v>
      </c>
      <c r="H217" s="38">
        <v>2.7843599365761362E-3</v>
      </c>
      <c r="I217" s="38">
        <v>3.7350000000000001E-2</v>
      </c>
      <c r="J217" s="42"/>
      <c r="K217" s="38">
        <v>3.1812899768552082E-2</v>
      </c>
      <c r="L217" s="38">
        <v>4.0929468640533749E-3</v>
      </c>
      <c r="M217" s="38">
        <v>3.15E-2</v>
      </c>
      <c r="N217" s="38"/>
      <c r="O217" s="38">
        <v>3.2733333333333323E-2</v>
      </c>
      <c r="P217" s="38">
        <v>2.9066469498767972E-3</v>
      </c>
      <c r="Q217" s="38">
        <v>3.2599999999999997E-2</v>
      </c>
      <c r="S217" s="38">
        <v>3.1411458333333329E-2</v>
      </c>
      <c r="T217" s="38">
        <v>3.959015928694392E-3</v>
      </c>
      <c r="U217" s="38">
        <v>3.1200000000000002E-2</v>
      </c>
    </row>
    <row r="218" spans="1:22" s="46" customFormat="1" ht="15" x14ac:dyDescent="0.25">
      <c r="A218" s="180" t="str">
        <f t="shared" si="6"/>
        <v>8-2021</v>
      </c>
      <c r="B218" s="44">
        <v>44421</v>
      </c>
      <c r="C218" s="45">
        <v>1.8891134098497184E-3</v>
      </c>
      <c r="D218" s="45">
        <v>1.1915158170410784E-3</v>
      </c>
      <c r="E218" s="45">
        <v>1.8E-3</v>
      </c>
      <c r="F218" s="177" t="str">
        <f t="shared" si="7"/>
        <v>8-2021</v>
      </c>
      <c r="G218" s="42">
        <v>4.2197619047619025E-2</v>
      </c>
      <c r="H218" s="45">
        <v>2.8552466123243328E-3</v>
      </c>
      <c r="I218" s="45">
        <v>4.2099999999999999E-2</v>
      </c>
      <c r="J218" s="42"/>
      <c r="K218" s="45">
        <v>3.2782016405579414E-2</v>
      </c>
      <c r="L218" s="45">
        <v>3.5980007443995286E-3</v>
      </c>
      <c r="M218" s="45">
        <v>3.2300000000000002E-2</v>
      </c>
      <c r="N218" s="45"/>
      <c r="O218" s="45">
        <v>3.299024390243907E-2</v>
      </c>
      <c r="P218" s="45">
        <v>2.449673945451578E-3</v>
      </c>
      <c r="Q218" s="45">
        <v>3.3000000000000002E-2</v>
      </c>
      <c r="S218" s="45">
        <v>3.181759259259262E-2</v>
      </c>
      <c r="T218" s="45">
        <v>2.6159278436618046E-3</v>
      </c>
      <c r="U218" s="45">
        <v>3.1E-2</v>
      </c>
      <c r="V218"/>
    </row>
    <row r="219" spans="1:22" s="46" customFormat="1" ht="15" x14ac:dyDescent="0.25">
      <c r="A219" s="180" t="str">
        <f t="shared" si="6"/>
        <v>9-2021</v>
      </c>
      <c r="B219" s="44">
        <v>44454</v>
      </c>
      <c r="C219" s="45">
        <v>2.9989639779540761E-3</v>
      </c>
      <c r="D219" s="45">
        <v>9.3098541231118992E-4</v>
      </c>
      <c r="E219" s="45">
        <v>3.2000000000000002E-3</v>
      </c>
      <c r="F219" s="177" t="str">
        <f t="shared" si="7"/>
        <v>9-2021</v>
      </c>
      <c r="G219" s="42">
        <v>4.7009756097560994E-2</v>
      </c>
      <c r="H219" s="45">
        <v>2.4555859665310767E-3</v>
      </c>
      <c r="I219" s="45">
        <v>4.7E-2</v>
      </c>
      <c r="J219" s="42"/>
      <c r="K219" s="45">
        <v>3.5020486682467281E-2</v>
      </c>
      <c r="L219" s="45">
        <v>3.0385157430726445E-3</v>
      </c>
      <c r="M219" s="45">
        <v>3.49E-2</v>
      </c>
      <c r="N219" s="45"/>
      <c r="O219" s="45">
        <v>3.4795E-2</v>
      </c>
      <c r="P219" s="45">
        <v>2.296814963021403E-3</v>
      </c>
      <c r="Q219" s="45">
        <v>3.44E-2</v>
      </c>
      <c r="S219" s="45">
        <v>3.1748571428571425E-2</v>
      </c>
      <c r="T219" s="45">
        <v>3.5654693139292948E-3</v>
      </c>
      <c r="U219" s="45">
        <v>3.0999999999999917E-2</v>
      </c>
      <c r="V219"/>
    </row>
    <row r="220" spans="1:22" s="46" customFormat="1" ht="15" x14ac:dyDescent="0.25">
      <c r="A220" s="180" t="str">
        <f t="shared" si="6"/>
        <v>10-2021</v>
      </c>
      <c r="B220" s="44">
        <v>44483</v>
      </c>
      <c r="C220" s="45">
        <v>1.8171859620800775E-3</v>
      </c>
      <c r="D220" s="45">
        <v>8.2086532439640876E-4</v>
      </c>
      <c r="E220" s="45">
        <v>1.8E-3</v>
      </c>
      <c r="F220" s="177" t="str">
        <f t="shared" si="7"/>
        <v>10-2021</v>
      </c>
      <c r="G220" s="42">
        <v>4.8754545454545467E-2</v>
      </c>
      <c r="H220" s="45">
        <v>1.904151467672491E-3</v>
      </c>
      <c r="I220" s="45">
        <v>4.9000000000000002E-2</v>
      </c>
      <c r="J220" s="42"/>
      <c r="K220" s="45">
        <v>3.6251452812904594E-2</v>
      </c>
      <c r="L220" s="45">
        <v>3.4004907863614624E-3</v>
      </c>
      <c r="M220" s="45">
        <v>3.6499999999999998E-2</v>
      </c>
      <c r="N220" s="45"/>
      <c r="O220" s="45">
        <v>3.5193023255813999E-2</v>
      </c>
      <c r="P220" s="45">
        <v>2.2293919039394908E-3</v>
      </c>
      <c r="Q220" s="45">
        <v>3.5000000000000003E-2</v>
      </c>
      <c r="S220" s="45">
        <v>3.1458771929824575E-2</v>
      </c>
      <c r="T220" s="45">
        <v>2.2379666099338357E-3</v>
      </c>
      <c r="U220" s="45">
        <v>3.1300000000000001E-2</v>
      </c>
      <c r="V220"/>
    </row>
    <row r="221" spans="1:22" s="46" customFormat="1" ht="15" x14ac:dyDescent="0.25">
      <c r="A221" s="180" t="str">
        <f t="shared" si="6"/>
        <v>11-2021</v>
      </c>
      <c r="B221" s="44">
        <v>44512</v>
      </c>
      <c r="C221" s="45">
        <v>1.7925445703605423E-3</v>
      </c>
      <c r="D221" s="45">
        <v>9.2768128081255883E-4</v>
      </c>
      <c r="E221" s="45">
        <v>1.6000000000000001E-3</v>
      </c>
      <c r="F221" s="177" t="str">
        <f t="shared" si="7"/>
        <v>11-2021</v>
      </c>
      <c r="G221" s="42">
        <v>4.8443255813953492E-2</v>
      </c>
      <c r="H221" s="45">
        <v>1.3485719447415333E-3</v>
      </c>
      <c r="I221" s="45">
        <v>4.8499999999999995E-2</v>
      </c>
      <c r="J221" s="42"/>
      <c r="K221" s="45">
        <v>3.647136376367123E-2</v>
      </c>
      <c r="L221" s="45">
        <v>2.653162351570636E-3</v>
      </c>
      <c r="M221" s="45">
        <v>3.6650000000000002E-2</v>
      </c>
      <c r="N221" s="45"/>
      <c r="O221" s="45">
        <v>3.6109523809523779E-2</v>
      </c>
      <c r="P221" s="45">
        <v>2.2636910850837521E-3</v>
      </c>
      <c r="Q221" s="45">
        <v>3.6400000000000002E-2</v>
      </c>
      <c r="S221" s="45">
        <v>3.2347747747747749E-2</v>
      </c>
      <c r="T221" s="45">
        <v>2.5691611320148053E-3</v>
      </c>
      <c r="U221" s="45">
        <v>3.2000000000000001E-2</v>
      </c>
      <c r="V221"/>
    </row>
    <row r="222" spans="1:22" s="46" customFormat="1" ht="15" x14ac:dyDescent="0.25">
      <c r="A222" s="180" t="str">
        <f t="shared" si="6"/>
        <v>12-2021</v>
      </c>
      <c r="B222" s="44">
        <v>44544</v>
      </c>
      <c r="C222" s="45">
        <v>4.479054081407469E-3</v>
      </c>
      <c r="D222" s="45">
        <v>1.2414849989295553E-3</v>
      </c>
      <c r="E222" s="45">
        <v>4.4000000000000003E-3</v>
      </c>
      <c r="F222" s="177" t="str">
        <f t="shared" si="7"/>
        <v>12-2021</v>
      </c>
      <c r="G222" s="42">
        <v>5.325983540466734E-2</v>
      </c>
      <c r="H222" s="45">
        <v>1.3143492297516442E-3</v>
      </c>
      <c r="I222" s="45">
        <v>5.3200000000000004E-2</v>
      </c>
      <c r="J222" s="42"/>
      <c r="K222" s="45">
        <v>3.9065116279069757E-2</v>
      </c>
      <c r="L222" s="45">
        <v>2.7040431562605012E-3</v>
      </c>
      <c r="M222" s="45">
        <v>3.8599999999999995E-2</v>
      </c>
      <c r="N222" s="45"/>
      <c r="O222" s="45">
        <v>3.9065116279069757E-2</v>
      </c>
      <c r="P222" s="45">
        <v>2.7040431562605012E-3</v>
      </c>
      <c r="Q222" s="45">
        <v>3.8599999999999995E-2</v>
      </c>
      <c r="S222" s="45">
        <v>3.2909523809523819E-2</v>
      </c>
      <c r="T222" s="45">
        <v>2.5837965565734351E-3</v>
      </c>
      <c r="U222" s="45">
        <v>3.3000000000000002E-2</v>
      </c>
      <c r="V222"/>
    </row>
    <row r="223" spans="1:22" s="46" customFormat="1" ht="15" x14ac:dyDescent="0.25">
      <c r="A223" s="180" t="str">
        <f t="shared" si="6"/>
        <v>1-2022</v>
      </c>
      <c r="B223" s="44">
        <v>44575</v>
      </c>
      <c r="C223" s="45">
        <v>8.9417700001265341E-3</v>
      </c>
      <c r="D223" s="45">
        <v>2.0410968928130649E-3</v>
      </c>
      <c r="E223" s="45">
        <v>9.1000000000000004E-3</v>
      </c>
      <c r="F223" s="177" t="str">
        <f t="shared" si="7"/>
        <v>1-2022</v>
      </c>
      <c r="G223" s="42">
        <v>4.4186634750807099E-2</v>
      </c>
      <c r="H223" s="45">
        <v>4.9131212511193583E-3</v>
      </c>
      <c r="I223" s="45">
        <v>4.48E-2</v>
      </c>
      <c r="J223" s="42"/>
      <c r="K223" s="45">
        <v>4.0312691190797494E-2</v>
      </c>
      <c r="L223" s="45">
        <v>3.7841369379121594E-3</v>
      </c>
      <c r="M223" s="45">
        <v>3.95E-2</v>
      </c>
      <c r="N223" s="45"/>
      <c r="O223" s="45">
        <v>3.5071891891891818E-2</v>
      </c>
      <c r="P223" s="45">
        <v>3.5364937421105617E-3</v>
      </c>
      <c r="Q223" s="45">
        <v>3.5000000000000003E-2</v>
      </c>
      <c r="S223" s="45">
        <v>3.3756764705882347E-2</v>
      </c>
      <c r="T223" s="45">
        <v>3.1326498808983473E-3</v>
      </c>
      <c r="U223" s="45">
        <v>3.39E-2</v>
      </c>
      <c r="V223"/>
    </row>
    <row r="224" spans="1:22" s="46" customFormat="1" ht="15" x14ac:dyDescent="0.25">
      <c r="A224" s="180" t="str">
        <f t="shared" si="6"/>
        <v>2-2022</v>
      </c>
      <c r="B224" s="44">
        <v>44607</v>
      </c>
      <c r="C224" s="45">
        <v>1.2328375674603135E-2</v>
      </c>
      <c r="D224" s="45">
        <v>2.7019422087829815E-3</v>
      </c>
      <c r="E224" s="45">
        <v>1.265E-2</v>
      </c>
      <c r="F224" s="177" t="str">
        <f t="shared" si="7"/>
        <v>2-2022</v>
      </c>
      <c r="G224" s="42">
        <v>5.4674750000000008E-2</v>
      </c>
      <c r="H224" s="45">
        <v>7.0908438568737285E-3</v>
      </c>
      <c r="I224" s="45">
        <v>5.4400000000000004E-2</v>
      </c>
      <c r="J224" s="42"/>
      <c r="K224" s="45">
        <v>4.1916081861254492E-2</v>
      </c>
      <c r="L224" s="45">
        <v>6.4232212859728494E-3</v>
      </c>
      <c r="M224" s="45">
        <v>4.0599999999999997E-2</v>
      </c>
      <c r="N224" s="45"/>
      <c r="O224" s="45">
        <v>3.7298205128205128E-2</v>
      </c>
      <c r="P224" s="45">
        <v>4.5303269730926589E-3</v>
      </c>
      <c r="Q224" s="45">
        <v>3.6900000000000002E-2</v>
      </c>
      <c r="S224" s="45">
        <v>3.5493529411764702E-2</v>
      </c>
      <c r="T224" s="45">
        <v>4.6378253017348298E-3</v>
      </c>
      <c r="U224" s="45">
        <v>3.5000000000000003E-2</v>
      </c>
      <c r="V224"/>
    </row>
    <row r="225" spans="1:22" s="46" customFormat="1" ht="15" x14ac:dyDescent="0.25">
      <c r="A225" s="180" t="str">
        <f t="shared" si="6"/>
        <v>3-2022</v>
      </c>
      <c r="B225" s="44">
        <v>44635</v>
      </c>
      <c r="C225" s="45">
        <v>8.9621042489348296E-3</v>
      </c>
      <c r="D225" s="45">
        <v>1.8511504482962831E-3</v>
      </c>
      <c r="E225" s="45">
        <v>9.1000000000000004E-3</v>
      </c>
      <c r="F225" s="177" t="str">
        <f t="shared" si="7"/>
        <v>3-2022</v>
      </c>
      <c r="G225" s="42">
        <v>6.4633902439024407E-2</v>
      </c>
      <c r="H225" s="45">
        <v>8.9364967627277268E-3</v>
      </c>
      <c r="I225" s="45">
        <v>6.4199999999999993E-2</v>
      </c>
      <c r="J225" s="42"/>
      <c r="K225" s="45">
        <v>4.5532924309025752E-2</v>
      </c>
      <c r="L225" s="45">
        <v>7.580527192543339E-3</v>
      </c>
      <c r="M225" s="45">
        <v>4.3499999999999997E-2</v>
      </c>
      <c r="N225" s="45"/>
      <c r="O225" s="45">
        <v>3.9965249999999994E-2</v>
      </c>
      <c r="P225" s="45">
        <v>6.2930727024611442E-3</v>
      </c>
      <c r="Q225" s="45">
        <v>3.8300000000000001E-2</v>
      </c>
      <c r="S225" s="45">
        <v>3.6691428571428562E-2</v>
      </c>
      <c r="T225" s="45">
        <v>6.2508527149394621E-3</v>
      </c>
      <c r="U225" s="45">
        <v>3.5000000000000003E-2</v>
      </c>
      <c r="V225"/>
    </row>
    <row r="226" spans="1:22" s="46" customFormat="1" ht="15" x14ac:dyDescent="0.25">
      <c r="A226" s="180" t="str">
        <f t="shared" si="6"/>
        <v>4-2022</v>
      </c>
      <c r="B226" s="44">
        <v>44662</v>
      </c>
      <c r="C226" s="45">
        <v>7.654364384390243E-3</v>
      </c>
      <c r="D226" s="45">
        <v>1.6447891684662744E-3</v>
      </c>
      <c r="E226" s="45">
        <v>8.0000000000000002E-3</v>
      </c>
      <c r="F226" s="177" t="str">
        <f t="shared" si="7"/>
        <v>4-2022</v>
      </c>
      <c r="G226" s="42">
        <v>7.0357499999999989E-2</v>
      </c>
      <c r="H226" s="45">
        <v>7.5000132478515481E-3</v>
      </c>
      <c r="I226" s="45">
        <v>7.0000000000000007E-2</v>
      </c>
      <c r="J226" s="42"/>
      <c r="K226" s="45">
        <v>4.6268263787368424E-2</v>
      </c>
      <c r="L226" s="45">
        <v>8.6762331036175939E-3</v>
      </c>
      <c r="M226" s="45">
        <v>4.4199999999999996E-2</v>
      </c>
      <c r="N226" s="45"/>
      <c r="O226" s="45">
        <v>4.1889473684210525E-2</v>
      </c>
      <c r="P226" s="45">
        <v>6.1414757216673357E-3</v>
      </c>
      <c r="Q226" s="45">
        <v>4.0599999999999997E-2</v>
      </c>
      <c r="S226" s="45">
        <v>3.7757843137058836E-2</v>
      </c>
      <c r="T226" s="45">
        <v>5.4934077961394136E-3</v>
      </c>
      <c r="U226" s="45">
        <v>3.7000000000000005E-2</v>
      </c>
      <c r="V226"/>
    </row>
    <row r="227" spans="1:22" x14ac:dyDescent="0.2">
      <c r="A227" s="180" t="str">
        <f t="shared" si="6"/>
        <v>5-2022</v>
      </c>
      <c r="B227" s="44">
        <v>44694</v>
      </c>
      <c r="C227" s="45">
        <v>8.218311110818324E-3</v>
      </c>
      <c r="D227" s="45">
        <v>1.6610321080652286E-3</v>
      </c>
      <c r="E227" s="45">
        <v>8.199999999999999E-3</v>
      </c>
      <c r="F227" s="177" t="str">
        <f t="shared" si="7"/>
        <v>5-2022</v>
      </c>
      <c r="G227" s="42">
        <v>8.4227750000000004E-2</v>
      </c>
      <c r="H227" s="45">
        <v>9.9412728090573482E-3</v>
      </c>
      <c r="I227" s="45">
        <v>8.1949999999999995E-2</v>
      </c>
      <c r="J227" s="42"/>
      <c r="K227" s="45">
        <v>5.2305526017651066E-2</v>
      </c>
      <c r="L227" s="45">
        <v>1.0087739425495403E-2</v>
      </c>
      <c r="M227" s="45">
        <v>5.0799999999999998E-2</v>
      </c>
      <c r="N227" s="45"/>
      <c r="O227" s="45">
        <v>4.6937631578947321E-2</v>
      </c>
      <c r="P227" s="45">
        <v>8.1526269797783622E-3</v>
      </c>
      <c r="Q227" s="45">
        <v>4.5999999999999999E-2</v>
      </c>
      <c r="R227" s="46"/>
      <c r="S227" s="45">
        <v>4.0428823529411746E-2</v>
      </c>
      <c r="T227" s="45">
        <v>6.8267836007559661E-3</v>
      </c>
      <c r="U227" s="45">
        <v>3.8599999999999995E-2</v>
      </c>
    </row>
    <row r="228" spans="1:22" s="46" customFormat="1" ht="15" x14ac:dyDescent="0.25">
      <c r="A228" s="180" t="str">
        <f t="shared" si="6"/>
        <v>6-2022</v>
      </c>
      <c r="B228" s="44">
        <v>44727</v>
      </c>
      <c r="C228" s="45">
        <v>5.1237612373207665E-3</v>
      </c>
      <c r="D228" s="45">
        <v>1.2057509547263672E-3</v>
      </c>
      <c r="E228" s="45">
        <v>5.1999999999999998E-3</v>
      </c>
      <c r="F228" s="177" t="str">
        <f t="shared" si="7"/>
        <v>6-2022</v>
      </c>
      <c r="G228" s="42">
        <v>8.7813953488372093E-2</v>
      </c>
      <c r="H228" s="45">
        <v>7.306702122198981E-3</v>
      </c>
      <c r="I228" s="45">
        <v>8.6199999999999999E-2</v>
      </c>
      <c r="J228" s="42"/>
      <c r="K228" s="45">
        <v>5.4798149887417234E-2</v>
      </c>
      <c r="L228" s="45">
        <v>9.7733960495613968E-3</v>
      </c>
      <c r="M228" s="45">
        <v>5.2999999999999999E-2</v>
      </c>
      <c r="N228" s="45"/>
      <c r="O228" s="45">
        <v>4.8716279069767436E-2</v>
      </c>
      <c r="P228" s="45">
        <v>8.7223011989944511E-3</v>
      </c>
      <c r="Q228" s="45">
        <v>4.6600000000000003E-2</v>
      </c>
      <c r="S228" s="45">
        <v>4.0512820512820506E-2</v>
      </c>
      <c r="T228" s="45">
        <v>7.7650763200635044E-3</v>
      </c>
      <c r="U228" s="45">
        <v>3.9399999999999998E-2</v>
      </c>
      <c r="V228"/>
    </row>
    <row r="229" spans="1:22" s="46" customFormat="1" ht="15" x14ac:dyDescent="0.25">
      <c r="A229" s="180" t="str">
        <f t="shared" si="6"/>
        <v>7-2022</v>
      </c>
      <c r="B229" s="44">
        <v>44756</v>
      </c>
      <c r="C229" s="45">
        <v>5.3256410256410265E-3</v>
      </c>
      <c r="D229" s="45">
        <v>1.6198956998129863E-3</v>
      </c>
      <c r="E229" s="45">
        <v>4.8999999999999998E-3</v>
      </c>
      <c r="F229" s="177" t="str">
        <f t="shared" si="7"/>
        <v>7-2022</v>
      </c>
      <c r="G229" s="42">
        <v>9.3200000000000019E-2</v>
      </c>
      <c r="H229" s="45">
        <v>6.3391959589056248E-3</v>
      </c>
      <c r="I229" s="45">
        <v>9.2200000000000004E-2</v>
      </c>
      <c r="J229" s="42"/>
      <c r="K229" s="45">
        <v>5.8627027027027025E-2</v>
      </c>
      <c r="L229" s="45">
        <v>1.1262342578716045E-2</v>
      </c>
      <c r="M229" s="45">
        <v>5.7999999999999996E-2</v>
      </c>
      <c r="N229" s="45"/>
      <c r="O229" s="45">
        <v>5.3345945945945959E-2</v>
      </c>
      <c r="P229" s="45">
        <v>9.1620774753143879E-3</v>
      </c>
      <c r="Q229" s="45">
        <v>5.2000000000000005E-2</v>
      </c>
      <c r="S229" s="45">
        <v>4.2669696969696982E-2</v>
      </c>
      <c r="T229" s="45">
        <v>7.3684498390300833E-3</v>
      </c>
      <c r="U229" s="45">
        <v>4.1100000000000005E-2</v>
      </c>
      <c r="V229"/>
    </row>
    <row r="230" spans="1:22" s="46" customFormat="1" ht="15" x14ac:dyDescent="0.25">
      <c r="A230" s="180" t="str">
        <f t="shared" si="6"/>
        <v>8-2022</v>
      </c>
      <c r="B230" s="44">
        <v>44785</v>
      </c>
      <c r="C230" s="45">
        <v>5.3894765180303866E-3</v>
      </c>
      <c r="D230" s="45">
        <v>1.1904495250042229E-3</v>
      </c>
      <c r="E230" s="45">
        <v>5.3E-3</v>
      </c>
      <c r="F230" s="177" t="str">
        <f t="shared" si="7"/>
        <v>8-2022</v>
      </c>
      <c r="G230" s="42">
        <v>0.10024700000000002</v>
      </c>
      <c r="H230" s="45">
        <v>5.0865182288386242E-3</v>
      </c>
      <c r="I230" s="45">
        <v>9.9000000000000005E-2</v>
      </c>
      <c r="J230" s="42"/>
      <c r="K230" s="45">
        <v>6.141188708129116E-2</v>
      </c>
      <c r="L230" s="45">
        <v>9.0663229261518982E-3</v>
      </c>
      <c r="M230" s="45">
        <v>6.0999999999999999E-2</v>
      </c>
      <c r="N230" s="45"/>
      <c r="O230" s="45">
        <v>5.6953846153846188E-2</v>
      </c>
      <c r="P230" s="45">
        <v>8.7834427417022489E-3</v>
      </c>
      <c r="Q230" s="45">
        <v>5.5399999999999998E-2</v>
      </c>
      <c r="S230" s="45">
        <v>4.2234259259259291E-2</v>
      </c>
      <c r="T230" s="45">
        <v>8.4404072951866412E-3</v>
      </c>
      <c r="U230" s="45">
        <v>0.04</v>
      </c>
      <c r="V230"/>
    </row>
    <row r="231" spans="1:22" s="46" customFormat="1" ht="15" x14ac:dyDescent="0.25">
      <c r="A231" s="180" t="str">
        <f t="shared" si="6"/>
        <v>9-2022</v>
      </c>
      <c r="B231" s="44">
        <v>44818</v>
      </c>
      <c r="C231" s="45">
        <v>7.123658536585367E-3</v>
      </c>
      <c r="D231" s="45">
        <v>1.4144959457304232E-3</v>
      </c>
      <c r="E231" s="45">
        <v>7.4999999999999997E-3</v>
      </c>
      <c r="F231" s="177" t="str">
        <f t="shared" si="7"/>
        <v>9-2022</v>
      </c>
      <c r="G231" s="42">
        <v>0.11224500000000004</v>
      </c>
      <c r="H231" s="45">
        <v>6.0925322090202112E-3</v>
      </c>
      <c r="I231" s="45">
        <v>0.1133</v>
      </c>
      <c r="J231" s="42"/>
      <c r="K231" s="45">
        <v>7.0500000000000007E-2</v>
      </c>
      <c r="L231" s="45">
        <v>9.9998648639517476E-3</v>
      </c>
      <c r="M231" s="45">
        <v>7.0400000000000004E-2</v>
      </c>
      <c r="N231" s="45"/>
      <c r="O231" s="45">
        <v>6.4729999999999996E-2</v>
      </c>
      <c r="P231" s="45">
        <v>9.5303886432982904E-3</v>
      </c>
      <c r="Q231" s="45">
        <v>6.3E-2</v>
      </c>
      <c r="S231" s="45">
        <v>4.5911428571428568E-2</v>
      </c>
      <c r="T231" s="45">
        <v>9.7492615535914734E-3</v>
      </c>
      <c r="U231" s="45">
        <v>4.4999999999999998E-2</v>
      </c>
      <c r="V231"/>
    </row>
    <row r="232" spans="1:22" s="46" customFormat="1" ht="15" x14ac:dyDescent="0.25">
      <c r="A232" s="180" t="str">
        <f t="shared" si="6"/>
        <v>10-2022</v>
      </c>
      <c r="B232" s="44">
        <v>44848</v>
      </c>
      <c r="C232" s="45">
        <v>6.1858957335228825E-3</v>
      </c>
      <c r="D232" s="45">
        <v>1.2870904895335821E-3</v>
      </c>
      <c r="E232" s="45">
        <v>6.1999999999999998E-3</v>
      </c>
      <c r="F232" s="177" t="str">
        <f t="shared" si="7"/>
        <v>10-2022</v>
      </c>
      <c r="G232" s="42">
        <v>0.11902250000000007</v>
      </c>
      <c r="H232" s="45">
        <v>3.5829000930702659E-3</v>
      </c>
      <c r="I232" s="45">
        <v>0.11874999999999999</v>
      </c>
      <c r="J232" s="42"/>
      <c r="K232" s="45">
        <v>7.3761744144425892E-2</v>
      </c>
      <c r="L232" s="45">
        <v>1.1085469206073754E-2</v>
      </c>
      <c r="M232" s="45">
        <v>7.2700000000000001E-2</v>
      </c>
      <c r="N232" s="45"/>
      <c r="O232" s="45">
        <v>6.9341025641025636E-2</v>
      </c>
      <c r="P232" s="45">
        <v>1.1154081574136014E-2</v>
      </c>
      <c r="Q232" s="45">
        <v>6.7400000000000002E-2</v>
      </c>
      <c r="S232" s="45">
        <v>4.7032380952380944E-2</v>
      </c>
      <c r="T232" s="45">
        <v>1.132934614325181E-2</v>
      </c>
      <c r="U232" s="45">
        <v>4.4999999999999998E-2</v>
      </c>
      <c r="V232"/>
    </row>
    <row r="233" spans="1:22" s="46" customFormat="1" ht="15" x14ac:dyDescent="0.25">
      <c r="A233" s="180" t="str">
        <f t="shared" si="6"/>
        <v>11-2022</v>
      </c>
      <c r="B233" s="44">
        <v>44880</v>
      </c>
      <c r="C233" s="45">
        <v>5.4277777777777779E-3</v>
      </c>
      <c r="D233" s="45">
        <v>1.4090748963387517E-3</v>
      </c>
      <c r="E233" s="45">
        <v>5.5500000000000011E-3</v>
      </c>
      <c r="F233" s="177" t="str">
        <f t="shared" si="7"/>
        <v>11-2022</v>
      </c>
      <c r="G233" s="42">
        <v>0.12272571428571426</v>
      </c>
      <c r="H233" s="45">
        <v>2.7763012695843723E-3</v>
      </c>
      <c r="I233" s="45">
        <v>0.1222</v>
      </c>
      <c r="J233" s="42"/>
      <c r="K233" s="45">
        <v>7.6996969696969716E-2</v>
      </c>
      <c r="L233" s="45">
        <v>1.1778435933106736E-2</v>
      </c>
      <c r="M233" s="45">
        <v>7.6700000000000004E-2</v>
      </c>
      <c r="N233" s="45"/>
      <c r="O233" s="45">
        <v>7.4702941176470583E-2</v>
      </c>
      <c r="P233" s="45">
        <v>1.1743482661746485E-2</v>
      </c>
      <c r="Q233" s="45">
        <v>7.4999999999999997E-2</v>
      </c>
      <c r="S233" s="45">
        <v>4.6753333333333334E-2</v>
      </c>
      <c r="T233" s="45">
        <v>1.25196874846237E-2</v>
      </c>
      <c r="U233" s="45">
        <v>4.2400000000000007E-2</v>
      </c>
      <c r="V233"/>
    </row>
    <row r="234" spans="1:22" x14ac:dyDescent="0.2">
      <c r="A234" s="180" t="str">
        <f t="shared" si="6"/>
        <v>12-2022</v>
      </c>
      <c r="B234" s="44">
        <v>44908</v>
      </c>
      <c r="C234" s="45">
        <v>8.1992895078378397E-3</v>
      </c>
      <c r="D234" s="45">
        <v>1.122765719111341E-3</v>
      </c>
      <c r="E234" s="45">
        <v>8.1000000000000013E-3</v>
      </c>
      <c r="F234" s="177" t="str">
        <f t="shared" si="7"/>
        <v>12-2022</v>
      </c>
      <c r="G234" s="42">
        <v>0.12638549147777775</v>
      </c>
      <c r="H234" s="45">
        <v>1.2126149606003405E-3</v>
      </c>
      <c r="I234" s="45">
        <v>0.12619999999999998</v>
      </c>
      <c r="J234" s="42"/>
      <c r="K234" s="45">
        <v>7.7351428571428571E-2</v>
      </c>
      <c r="L234" s="45">
        <v>1.0030523164719946E-2</v>
      </c>
      <c r="M234" s="45">
        <v>7.51E-2</v>
      </c>
      <c r="N234" s="45"/>
      <c r="O234" s="45">
        <v>7.7351428571428571E-2</v>
      </c>
      <c r="P234" s="45">
        <v>1.0030523164719946E-2</v>
      </c>
      <c r="Q234" s="45">
        <v>7.51E-2</v>
      </c>
      <c r="R234" s="46"/>
      <c r="S234" s="45">
        <v>4.57151515151515E-2</v>
      </c>
      <c r="T234" s="45">
        <v>1.1217233427078956E-2</v>
      </c>
      <c r="U234" s="45">
        <v>4.4900000000000002E-2</v>
      </c>
    </row>
    <row r="235" spans="1:22" x14ac:dyDescent="0.2">
      <c r="A235" s="180" t="str">
        <f t="shared" si="6"/>
        <v>1-2023</v>
      </c>
      <c r="B235" s="44">
        <v>44939</v>
      </c>
      <c r="C235" s="45">
        <v>1.6070303591224477E-2</v>
      </c>
      <c r="D235" s="45">
        <v>3.7741039405898695E-3</v>
      </c>
      <c r="E235" s="45">
        <v>1.6299999999999999E-2</v>
      </c>
      <c r="F235" s="177" t="str">
        <f t="shared" si="7"/>
        <v>1-2023</v>
      </c>
      <c r="G235" s="42">
        <v>8.6343243243243287E-2</v>
      </c>
      <c r="H235" s="45">
        <v>1.1203881781193699E-2</v>
      </c>
      <c r="I235" s="45">
        <v>8.5900000000000004E-2</v>
      </c>
      <c r="J235" s="42"/>
      <c r="K235" s="45">
        <v>7.8630742751334859E-2</v>
      </c>
      <c r="L235" s="45">
        <v>1.1672012405782198E-2</v>
      </c>
      <c r="M235" s="45">
        <v>7.7200000000000005E-2</v>
      </c>
      <c r="N235" s="45"/>
      <c r="O235" s="45">
        <v>5.0530555555555558E-2</v>
      </c>
      <c r="P235" s="45">
        <v>1.1273276097401952E-2</v>
      </c>
      <c r="Q235" s="45">
        <v>5.015E-2</v>
      </c>
      <c r="R235" s="46"/>
      <c r="S235" s="45">
        <v>4.5900537634408607E-2</v>
      </c>
      <c r="T235" s="45">
        <v>1.0422449491603123E-2</v>
      </c>
      <c r="U235" s="45">
        <v>4.4999999999999998E-2</v>
      </c>
    </row>
    <row r="236" spans="1:22" x14ac:dyDescent="0.2">
      <c r="A236" s="180" t="str">
        <f t="shared" si="6"/>
        <v>2-2023</v>
      </c>
      <c r="B236" s="44">
        <v>44971</v>
      </c>
      <c r="C236" s="45">
        <v>1.5675316298330771E-2</v>
      </c>
      <c r="D236" s="45">
        <v>2.5976406673632493E-3</v>
      </c>
      <c r="E236" s="45">
        <v>1.6199999999999999E-2</v>
      </c>
      <c r="F236" s="177" t="str">
        <f t="shared" si="7"/>
        <v>2-2023</v>
      </c>
      <c r="G236" s="42">
        <v>8.8972972972973019E-2</v>
      </c>
      <c r="H236" s="45">
        <v>8.6669438625108786E-3</v>
      </c>
      <c r="I236" s="45">
        <v>8.8300000000000003E-2</v>
      </c>
      <c r="J236" s="42"/>
      <c r="K236" s="45">
        <v>7.3085936643508154E-2</v>
      </c>
      <c r="L236" s="45">
        <v>1.1324289205365183E-2</v>
      </c>
      <c r="M236" s="45">
        <v>7.2800000000000004E-2</v>
      </c>
      <c r="N236" s="45"/>
      <c r="O236" s="45">
        <v>4.9856756756756763E-2</v>
      </c>
      <c r="P236" s="45">
        <v>1.2545174825860783E-2</v>
      </c>
      <c r="Q236" s="45">
        <v>0.05</v>
      </c>
      <c r="R236" s="46"/>
      <c r="S236" s="45">
        <v>4.5801075268817194E-2</v>
      </c>
      <c r="T236" s="45">
        <v>1.2071059617396471E-2</v>
      </c>
      <c r="U236" s="45">
        <v>4.0999999999999995E-2</v>
      </c>
    </row>
    <row r="237" spans="1:22" x14ac:dyDescent="0.2">
      <c r="A237" s="180" t="str">
        <f t="shared" si="6"/>
        <v>3-2023</v>
      </c>
      <c r="B237" s="44">
        <v>45000</v>
      </c>
      <c r="C237" s="45">
        <v>9.8961986466567578E-3</v>
      </c>
      <c r="D237" s="45">
        <v>1.2813553685272969E-3</v>
      </c>
      <c r="E237" s="45">
        <v>9.5999999999999992E-3</v>
      </c>
      <c r="F237" s="177" t="str">
        <f t="shared" si="7"/>
        <v>3-2023</v>
      </c>
      <c r="G237" s="42">
        <v>9.2622222222222259E-2</v>
      </c>
      <c r="H237" s="45">
        <v>1.1670331397206827E-2</v>
      </c>
      <c r="I237" s="45">
        <v>0.09</v>
      </c>
      <c r="J237" s="42"/>
      <c r="K237" s="45">
        <v>7.3166679318568156E-2</v>
      </c>
      <c r="L237" s="45">
        <v>1.3721515561419291E-2</v>
      </c>
      <c r="M237" s="45">
        <v>7.2099999999999997E-2</v>
      </c>
      <c r="N237" s="45"/>
      <c r="O237" s="45">
        <v>5.1547222222222223E-2</v>
      </c>
      <c r="P237" s="45">
        <v>1.195843960463812E-2</v>
      </c>
      <c r="Q237" s="45">
        <v>0.05</v>
      </c>
      <c r="R237" s="46"/>
      <c r="S237" s="45">
        <v>4.4356060606060614E-2</v>
      </c>
      <c r="T237" s="45">
        <v>1.0857297067926769E-2</v>
      </c>
      <c r="U237" s="45">
        <v>4.0099999999999997E-2</v>
      </c>
    </row>
    <row r="238" spans="1:22" x14ac:dyDescent="0.2">
      <c r="A238" s="180" t="str">
        <f t="shared" si="6"/>
        <v>4-2023</v>
      </c>
      <c r="B238" s="44">
        <v>45030</v>
      </c>
      <c r="C238" s="45">
        <v>8.7416666666666667E-3</v>
      </c>
      <c r="D238" s="45">
        <v>1.2652216067889903E-3</v>
      </c>
      <c r="E238" s="45">
        <v>8.8500000000000002E-3</v>
      </c>
      <c r="F238" s="177" t="str">
        <f t="shared" si="7"/>
        <v>4-2023</v>
      </c>
      <c r="G238" s="42">
        <v>9.4854054054054032E-2</v>
      </c>
      <c r="H238" s="45">
        <v>8.9697824386657781E-3</v>
      </c>
      <c r="I238" s="45">
        <v>9.3000000000000013E-2</v>
      </c>
      <c r="J238" s="42"/>
      <c r="K238" s="45">
        <v>7.0280000000000009E-2</v>
      </c>
      <c r="L238" s="45">
        <v>1.1681956927118754E-2</v>
      </c>
      <c r="M238" s="45">
        <v>7.0000000000000007E-2</v>
      </c>
      <c r="N238" s="45"/>
      <c r="O238" s="45">
        <v>5.1913513513513525E-2</v>
      </c>
      <c r="P238" s="45">
        <v>1.1872076532822731E-2</v>
      </c>
      <c r="Q238" s="45">
        <v>0.05</v>
      </c>
      <c r="R238" s="46"/>
      <c r="S238" s="45">
        <v>4.412727272727273E-2</v>
      </c>
      <c r="T238" s="45">
        <v>1.1277252345077014E-2</v>
      </c>
      <c r="U238" s="45">
        <v>0.04</v>
      </c>
    </row>
    <row r="239" spans="1:22" x14ac:dyDescent="0.2">
      <c r="A239" s="180" t="str">
        <f t="shared" si="6"/>
        <v>5-2023</v>
      </c>
      <c r="B239" s="44">
        <v>45061</v>
      </c>
      <c r="C239" s="45">
        <v>6.1461538461538463E-3</v>
      </c>
      <c r="D239" s="45">
        <v>9.0316582199742894E-4</v>
      </c>
      <c r="E239" s="45">
        <v>6.3E-3</v>
      </c>
      <c r="F239" s="177" t="str">
        <f t="shared" si="7"/>
        <v>5-2023</v>
      </c>
      <c r="G239" s="42">
        <v>9.2130000000000004E-2</v>
      </c>
      <c r="H239" s="45">
        <v>6.2405703223918519E-3</v>
      </c>
      <c r="I239" s="45">
        <v>9.1700000000000004E-2</v>
      </c>
      <c r="J239" s="42"/>
      <c r="K239" s="45">
        <v>6.7038461538461547E-2</v>
      </c>
      <c r="L239" s="45">
        <v>1.1793299064893011E-2</v>
      </c>
      <c r="M239" s="45">
        <v>6.88E-2</v>
      </c>
      <c r="N239" s="45"/>
      <c r="O239" s="45">
        <v>5.1187500000000011E-2</v>
      </c>
      <c r="P239" s="45">
        <v>1.0352286691528063E-2</v>
      </c>
      <c r="Q239" s="45">
        <v>4.8499999999999995E-2</v>
      </c>
      <c r="R239" s="46"/>
      <c r="S239" s="45">
        <v>4.2900000000000008E-2</v>
      </c>
      <c r="T239" s="45">
        <v>8.4275218777526556E-3</v>
      </c>
      <c r="U239" s="45">
        <v>4.1200000000000001E-2</v>
      </c>
    </row>
    <row r="240" spans="1:22" x14ac:dyDescent="0.2">
      <c r="A240" s="180" t="str">
        <f t="shared" si="6"/>
        <v>6-2023</v>
      </c>
      <c r="B240" s="44">
        <v>45092</v>
      </c>
      <c r="C240" s="45">
        <v>3.6755631205416693E-3</v>
      </c>
      <c r="D240" s="45">
        <v>1.3014924239995477E-3</v>
      </c>
      <c r="E240" s="45">
        <v>3.8500000000000001E-3</v>
      </c>
      <c r="F240" s="177" t="str">
        <f t="shared" si="7"/>
        <v>6-2023</v>
      </c>
      <c r="G240" s="42">
        <v>9.0423809523809531E-2</v>
      </c>
      <c r="H240" s="45">
        <v>6.5604063498406005E-3</v>
      </c>
      <c r="I240" s="45">
        <v>9.0149999999999994E-2</v>
      </c>
      <c r="J240" s="42"/>
      <c r="K240" s="45">
        <v>6.3953972229500791E-2</v>
      </c>
      <c r="L240" s="45">
        <v>1.2278961513255186E-2</v>
      </c>
      <c r="M240" s="45">
        <v>6.4149999999999999E-2</v>
      </c>
      <c r="N240" s="45"/>
      <c r="O240" s="45">
        <v>5.1256097560975614E-2</v>
      </c>
      <c r="P240" s="45">
        <v>1.0995863967430857E-2</v>
      </c>
      <c r="Q240" s="45">
        <v>0.05</v>
      </c>
      <c r="R240" s="46"/>
      <c r="S240" s="45">
        <v>4.2074999999999987E-2</v>
      </c>
      <c r="T240" s="45">
        <v>1.0822842906160557E-2</v>
      </c>
      <c r="U240" s="45">
        <v>3.9699999999999999E-2</v>
      </c>
    </row>
    <row r="241" spans="1:26" x14ac:dyDescent="0.2">
      <c r="A241" s="180" t="str">
        <f t="shared" si="6"/>
        <v>7-2023</v>
      </c>
      <c r="B241" s="44">
        <v>45124</v>
      </c>
      <c r="C241" s="45">
        <v>3.0466168580668648E-3</v>
      </c>
      <c r="D241" s="45">
        <v>9.7477761503805653E-4</v>
      </c>
      <c r="E241" s="45">
        <v>3.0999999999999999E-3</v>
      </c>
      <c r="F241" s="177" t="str">
        <f t="shared" si="7"/>
        <v>7-2023</v>
      </c>
      <c r="G241" s="42">
        <v>8.8952380952380936E-2</v>
      </c>
      <c r="H241" s="45">
        <v>5.3508256985453796E-3</v>
      </c>
      <c r="I241" s="45">
        <v>8.9499999999999996E-2</v>
      </c>
      <c r="J241" s="42"/>
      <c r="K241" s="45">
        <v>6.1459469054964778E-2</v>
      </c>
      <c r="L241" s="45">
        <v>1.0141457718150653E-2</v>
      </c>
      <c r="M241" s="45">
        <v>6.0199999999999997E-2</v>
      </c>
      <c r="N241" s="45"/>
      <c r="O241" s="45">
        <v>5.0309523809523811E-2</v>
      </c>
      <c r="P241" s="45">
        <v>8.8191258215039436E-3</v>
      </c>
      <c r="Q241" s="45">
        <v>0.05</v>
      </c>
      <c r="R241" s="46"/>
      <c r="S241" s="45">
        <v>3.9895175438596497E-2</v>
      </c>
      <c r="T241" s="45">
        <v>9.0029215377362311E-3</v>
      </c>
      <c r="U241" s="45">
        <v>3.9300000000000002E-2</v>
      </c>
    </row>
    <row r="242" spans="1:26" x14ac:dyDescent="0.2">
      <c r="A242" s="180" t="str">
        <f t="shared" si="6"/>
        <v>8-2023</v>
      </c>
      <c r="B242" s="44">
        <v>45153</v>
      </c>
      <c r="C242" s="45">
        <v>4.4026270061183221E-3</v>
      </c>
      <c r="D242" s="45">
        <v>1.0697558799644849E-3</v>
      </c>
      <c r="E242" s="45">
        <v>4.5000000000000005E-3</v>
      </c>
      <c r="F242" s="177" t="str">
        <f t="shared" si="7"/>
        <v>8-2023</v>
      </c>
      <c r="G242" s="42">
        <v>9.0871046936683283E-2</v>
      </c>
      <c r="H242" s="45">
        <v>5.6797940154842026E-3</v>
      </c>
      <c r="I242" s="45">
        <v>0.09</v>
      </c>
      <c r="J242" s="42"/>
      <c r="K242" s="45">
        <v>6.0401813258737877E-2</v>
      </c>
      <c r="L242" s="45">
        <v>1.246321007180692E-2</v>
      </c>
      <c r="M242" s="45">
        <v>5.8599999999999999E-2</v>
      </c>
      <c r="N242" s="45"/>
      <c r="O242" s="45">
        <v>4.9675160541285658E-2</v>
      </c>
      <c r="P242" s="45">
        <v>8.613049735628214E-3</v>
      </c>
      <c r="Q242" s="45">
        <v>4.8499999999999995E-2</v>
      </c>
      <c r="R242" s="46"/>
      <c r="S242" s="45">
        <v>4.0407150465385192E-2</v>
      </c>
      <c r="T242" s="45">
        <v>7.9044909309163199E-3</v>
      </c>
      <c r="U242" s="45">
        <v>3.9649999999999998E-2</v>
      </c>
    </row>
    <row r="243" spans="1:26" x14ac:dyDescent="0.2">
      <c r="A243" s="180" t="str">
        <f t="shared" si="6"/>
        <v>9-2023</v>
      </c>
      <c r="B243" s="44">
        <v>45183</v>
      </c>
      <c r="C243" s="45">
        <v>5.3461538461538451E-3</v>
      </c>
      <c r="D243" s="45">
        <v>9.869800173538828E-4</v>
      </c>
      <c r="E243" s="45">
        <v>5.1999999999999998E-3</v>
      </c>
      <c r="F243" s="177" t="str">
        <f t="shared" si="7"/>
        <v>9-2023</v>
      </c>
      <c r="G243" s="42">
        <v>9.5534146341463427E-2</v>
      </c>
      <c r="H243" s="45">
        <v>4.5298791239997537E-3</v>
      </c>
      <c r="I243" s="45">
        <v>9.4800000000000009E-2</v>
      </c>
      <c r="J243" s="42"/>
      <c r="K243" s="45">
        <v>6.0522499999999993E-2</v>
      </c>
      <c r="L243" s="45">
        <v>1.1179181372258392E-2</v>
      </c>
      <c r="M243" s="45">
        <v>5.7800000000000004E-2</v>
      </c>
      <c r="N243" s="45"/>
      <c r="O243" s="45">
        <v>5.2309756097560979E-2</v>
      </c>
      <c r="P243" s="45">
        <v>1.0074765627002153E-2</v>
      </c>
      <c r="Q243" s="45">
        <v>0.05</v>
      </c>
      <c r="R243" s="46"/>
      <c r="S243" s="45">
        <v>4.1448648648648639E-2</v>
      </c>
      <c r="T243" s="45">
        <v>9.5881182727380002E-3</v>
      </c>
      <c r="U243" s="45">
        <v>3.9E-2</v>
      </c>
    </row>
    <row r="244" spans="1:26" ht="15" x14ac:dyDescent="0.25">
      <c r="A244" s="180" t="str">
        <f t="shared" si="6"/>
        <v>10-2023</v>
      </c>
      <c r="B244" s="33">
        <v>45200</v>
      </c>
      <c r="C244" s="45">
        <v>3.7382422777981089E-3</v>
      </c>
      <c r="D244" s="45">
        <v>7.3411674506978759E-4</v>
      </c>
      <c r="E244" s="45">
        <v>3.5999999999999999E-3</v>
      </c>
      <c r="F244" s="177" t="str">
        <f t="shared" si="7"/>
        <v>10-2023</v>
      </c>
      <c r="G244" s="42">
        <v>9.5608108108108117E-2</v>
      </c>
      <c r="H244" s="45">
        <v>2.5052587334088413E-3</v>
      </c>
      <c r="I244" s="45">
        <v>9.5899999999999999E-2</v>
      </c>
      <c r="J244" s="42"/>
      <c r="K244" s="45">
        <v>5.8851205077288235E-2</v>
      </c>
      <c r="L244" s="45">
        <v>9.0819871694832899E-3</v>
      </c>
      <c r="M244" s="45">
        <v>5.7400000000000007E-2</v>
      </c>
      <c r="N244" s="45"/>
      <c r="O244" s="45">
        <v>5.3729729729729718E-2</v>
      </c>
      <c r="P244" s="45">
        <v>8.4644309667923287E-3</v>
      </c>
      <c r="Q244" s="45">
        <v>5.3200000000000004E-2</v>
      </c>
      <c r="R244" s="46"/>
      <c r="S244" s="45">
        <v>4.0976041666666671E-2</v>
      </c>
      <c r="T244" s="45">
        <v>8.4318317944794049E-3</v>
      </c>
      <c r="U244" s="45">
        <v>3.9599999999999996E-2</v>
      </c>
      <c r="V244"/>
      <c r="W244" s="45"/>
      <c r="X244" s="45"/>
      <c r="Y244" s="45"/>
    </row>
    <row r="245" spans="1:26" ht="15" x14ac:dyDescent="0.25">
      <c r="A245" s="180" t="str">
        <f t="shared" si="6"/>
        <v>11-2023</v>
      </c>
      <c r="B245" s="33">
        <v>45231</v>
      </c>
      <c r="C245" s="45">
        <v>4.5627827960161719E-3</v>
      </c>
      <c r="D245" s="45">
        <v>1.1193945486361071E-3</v>
      </c>
      <c r="E245" s="45">
        <v>4.5500000000000002E-3</v>
      </c>
      <c r="F245" s="177" t="str">
        <f t="shared" si="7"/>
        <v>11-2023</v>
      </c>
      <c r="G245" s="42">
        <v>9.5125581395348893E-2</v>
      </c>
      <c r="H245" s="45">
        <v>2.2292528134584141E-3</v>
      </c>
      <c r="I245" s="45">
        <v>9.5199999999999993E-2</v>
      </c>
      <c r="J245" s="42"/>
      <c r="K245" s="45">
        <v>5.7166509572158838E-2</v>
      </c>
      <c r="L245" s="45">
        <v>9.2388559552377438E-3</v>
      </c>
      <c r="M245" s="45">
        <v>5.5050000000000002E-2</v>
      </c>
      <c r="N245" s="45"/>
      <c r="O245" s="45">
        <v>5.3711627906976735E-2</v>
      </c>
      <c r="P245" s="45">
        <v>8.1957366763320723E-3</v>
      </c>
      <c r="Q245" s="45">
        <v>5.2199999999999996E-2</v>
      </c>
      <c r="R245" s="46"/>
      <c r="S245" s="45">
        <v>3.9700416666666669E-2</v>
      </c>
      <c r="T245" s="45">
        <v>8.1447591100988551E-3</v>
      </c>
      <c r="U245" s="45">
        <v>3.9E-2</v>
      </c>
      <c r="V245"/>
      <c r="W245" s="45"/>
      <c r="X245" s="45"/>
      <c r="Y245" s="45"/>
    </row>
    <row r="246" spans="1:26" ht="15" x14ac:dyDescent="0.25">
      <c r="A246" s="180" t="str">
        <f t="shared" ref="A246" si="8">CONCATENATE(MONTH(B246)&amp;"-"&amp;YEAR(B246))</f>
        <v>12-2023</v>
      </c>
      <c r="B246" s="33">
        <v>45261</v>
      </c>
      <c r="C246" s="45">
        <v>6.3852631578947385E-3</v>
      </c>
      <c r="D246" s="45">
        <v>1.2123391213239229E-3</v>
      </c>
      <c r="E246" s="45">
        <v>6.45E-3</v>
      </c>
      <c r="F246" s="177" t="str">
        <f t="shared" si="7"/>
        <v>12-2023</v>
      </c>
      <c r="G246" s="42">
        <v>9.4917948717948744E-2</v>
      </c>
      <c r="H246" s="45">
        <v>1.4398230510564742E-3</v>
      </c>
      <c r="I246" s="45">
        <v>9.5000000000000001E-2</v>
      </c>
      <c r="J246" s="42"/>
      <c r="K246" s="45">
        <v>5.6148717948717938E-2</v>
      </c>
      <c r="L246" s="45">
        <v>6.9496259571770738E-3</v>
      </c>
      <c r="M246" s="45">
        <v>5.7000000000000002E-2</v>
      </c>
      <c r="N246" s="45"/>
      <c r="O246" s="45">
        <v>5.6148717948717938E-2</v>
      </c>
      <c r="P246" s="45">
        <v>6.9496259571770738E-3</v>
      </c>
      <c r="Q246" s="45">
        <v>5.7000000000000002E-2</v>
      </c>
      <c r="R246" s="46"/>
      <c r="S246" s="45">
        <v>3.8480555555555553E-2</v>
      </c>
      <c r="T246" s="45">
        <v>5.2728858698842893E-3</v>
      </c>
      <c r="U246" s="45">
        <v>3.7999999999999999E-2</v>
      </c>
      <c r="V246"/>
      <c r="W246" s="45"/>
      <c r="X246" s="45"/>
      <c r="Y246" s="45"/>
      <c r="Z246" s="46"/>
    </row>
  </sheetData>
  <mergeCells count="5">
    <mergeCell ref="C1:E1"/>
    <mergeCell ref="G1:I1"/>
    <mergeCell ref="K1:M1"/>
    <mergeCell ref="O1:Q1"/>
    <mergeCell ref="S1:U1"/>
  </mergeCells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835"/>
  <sheetViews>
    <sheetView workbookViewId="0">
      <pane ySplit="1" topLeftCell="A810" activePane="bottomLeft" state="frozen"/>
      <selection activeCell="A254" sqref="A254"/>
      <selection pane="bottomLeft" activeCell="H1" sqref="H1"/>
    </sheetView>
  </sheetViews>
  <sheetFormatPr baseColWidth="10" defaultRowHeight="15" x14ac:dyDescent="0.25"/>
  <cols>
    <col min="6" max="6" width="22.5703125" bestFit="1" customWidth="1"/>
    <col min="8" max="8" width="15.85546875" customWidth="1"/>
    <col min="9" max="9" width="30.140625" bestFit="1" customWidth="1"/>
    <col min="10" max="10" width="16.42578125" bestFit="1" customWidth="1"/>
  </cols>
  <sheetData>
    <row r="1" spans="1:8" s="126" customFormat="1" ht="15.75" thickBot="1" x14ac:dyDescent="0.3">
      <c r="A1" s="49" t="s">
        <v>15</v>
      </c>
      <c r="B1" s="49" t="s">
        <v>16</v>
      </c>
      <c r="C1" s="49" t="s">
        <v>1509</v>
      </c>
      <c r="D1" s="49" t="s">
        <v>1510</v>
      </c>
      <c r="E1" s="49" t="s">
        <v>1511</v>
      </c>
      <c r="F1" s="49" t="s">
        <v>1508</v>
      </c>
      <c r="G1" s="49" t="s">
        <v>17</v>
      </c>
      <c r="H1" s="52">
        <f>+F834</f>
        <v>196.40440950939998</v>
      </c>
    </row>
    <row r="2" spans="1:8" x14ac:dyDescent="0.25">
      <c r="A2" t="s">
        <v>2188</v>
      </c>
      <c r="B2" t="s">
        <v>18</v>
      </c>
      <c r="C2">
        <f>+MONTH(B2)</f>
        <v>7</v>
      </c>
      <c r="D2">
        <f>+YEAR(B2)</f>
        <v>1954</v>
      </c>
      <c r="E2" t="str">
        <f>+C2&amp;"-"&amp;D2</f>
        <v>7-1954</v>
      </c>
      <c r="F2">
        <v>0.04</v>
      </c>
      <c r="G2" t="s">
        <v>19</v>
      </c>
    </row>
    <row r="3" spans="1:8" x14ac:dyDescent="0.25">
      <c r="A3" t="s">
        <v>20</v>
      </c>
      <c r="B3" t="s">
        <v>21</v>
      </c>
      <c r="C3">
        <f t="shared" ref="C3:C66" si="0">+MONTH(B3)</f>
        <v>8</v>
      </c>
      <c r="D3">
        <f t="shared" ref="D3:D66" si="1">+YEAR(B3)</f>
        <v>1954</v>
      </c>
      <c r="E3" t="str">
        <f t="shared" ref="E3:E66" si="2">+C3&amp;"-"&amp;D3</f>
        <v>8-1954</v>
      </c>
      <c r="F3">
        <v>0.04</v>
      </c>
      <c r="G3" t="s">
        <v>19</v>
      </c>
    </row>
    <row r="4" spans="1:8" x14ac:dyDescent="0.25">
      <c r="A4" t="s">
        <v>22</v>
      </c>
      <c r="B4" t="s">
        <v>23</v>
      </c>
      <c r="C4">
        <f t="shared" si="0"/>
        <v>9</v>
      </c>
      <c r="D4">
        <f t="shared" si="1"/>
        <v>1954</v>
      </c>
      <c r="E4" t="str">
        <f t="shared" si="2"/>
        <v>9-1954</v>
      </c>
      <c r="F4">
        <v>0.04</v>
      </c>
      <c r="G4" t="s">
        <v>19</v>
      </c>
    </row>
    <row r="5" spans="1:8" x14ac:dyDescent="0.25">
      <c r="A5" t="s">
        <v>24</v>
      </c>
      <c r="B5" t="s">
        <v>25</v>
      </c>
      <c r="C5">
        <f t="shared" si="0"/>
        <v>10</v>
      </c>
      <c r="D5">
        <f t="shared" si="1"/>
        <v>1954</v>
      </c>
      <c r="E5" t="str">
        <f t="shared" si="2"/>
        <v>10-1954</v>
      </c>
      <c r="F5">
        <v>0.04</v>
      </c>
      <c r="G5" t="s">
        <v>19</v>
      </c>
    </row>
    <row r="6" spans="1:8" x14ac:dyDescent="0.25">
      <c r="A6" t="s">
        <v>26</v>
      </c>
      <c r="B6" t="s">
        <v>27</v>
      </c>
      <c r="C6">
        <f t="shared" si="0"/>
        <v>11</v>
      </c>
      <c r="D6">
        <f t="shared" si="1"/>
        <v>1954</v>
      </c>
      <c r="E6" t="str">
        <f t="shared" si="2"/>
        <v>11-1954</v>
      </c>
      <c r="F6">
        <v>0.04</v>
      </c>
      <c r="G6" t="s">
        <v>19</v>
      </c>
    </row>
    <row r="7" spans="1:8" x14ac:dyDescent="0.25">
      <c r="A7" t="s">
        <v>28</v>
      </c>
      <c r="B7" t="s">
        <v>29</v>
      </c>
      <c r="C7">
        <f t="shared" si="0"/>
        <v>12</v>
      </c>
      <c r="D7">
        <f t="shared" si="1"/>
        <v>1954</v>
      </c>
      <c r="E7" t="str">
        <f t="shared" si="2"/>
        <v>12-1954</v>
      </c>
      <c r="F7">
        <v>0.04</v>
      </c>
      <c r="G7" t="s">
        <v>19</v>
      </c>
    </row>
    <row r="8" spans="1:8" x14ac:dyDescent="0.25">
      <c r="A8" t="s">
        <v>30</v>
      </c>
      <c r="B8" t="s">
        <v>31</v>
      </c>
      <c r="C8">
        <f t="shared" si="0"/>
        <v>1</v>
      </c>
      <c r="D8">
        <f t="shared" si="1"/>
        <v>1955</v>
      </c>
      <c r="E8" t="str">
        <f t="shared" si="2"/>
        <v>1-1955</v>
      </c>
      <c r="F8">
        <v>0.04</v>
      </c>
      <c r="G8" t="s">
        <v>19</v>
      </c>
    </row>
    <row r="9" spans="1:8" x14ac:dyDescent="0.25">
      <c r="A9" t="s">
        <v>32</v>
      </c>
      <c r="B9" t="s">
        <v>33</v>
      </c>
      <c r="C9">
        <f t="shared" si="0"/>
        <v>2</v>
      </c>
      <c r="D9">
        <f t="shared" si="1"/>
        <v>1955</v>
      </c>
      <c r="E9" t="str">
        <f t="shared" si="2"/>
        <v>2-1955</v>
      </c>
      <c r="F9">
        <v>0.04</v>
      </c>
      <c r="G9" t="s">
        <v>19</v>
      </c>
    </row>
    <row r="10" spans="1:8" x14ac:dyDescent="0.25">
      <c r="A10" t="s">
        <v>34</v>
      </c>
      <c r="B10" t="s">
        <v>35</v>
      </c>
      <c r="C10">
        <f t="shared" si="0"/>
        <v>3</v>
      </c>
      <c r="D10">
        <f t="shared" si="1"/>
        <v>1955</v>
      </c>
      <c r="E10" t="str">
        <f t="shared" si="2"/>
        <v>3-1955</v>
      </c>
      <c r="F10">
        <v>0.04</v>
      </c>
      <c r="G10" t="s">
        <v>19</v>
      </c>
    </row>
    <row r="11" spans="1:8" x14ac:dyDescent="0.25">
      <c r="A11" t="s">
        <v>36</v>
      </c>
      <c r="B11" t="s">
        <v>37</v>
      </c>
      <c r="C11">
        <f t="shared" si="0"/>
        <v>4</v>
      </c>
      <c r="D11">
        <f t="shared" si="1"/>
        <v>1955</v>
      </c>
      <c r="E11" t="str">
        <f t="shared" si="2"/>
        <v>4-1955</v>
      </c>
      <c r="F11">
        <v>0.04</v>
      </c>
      <c r="G11" t="s">
        <v>19</v>
      </c>
    </row>
    <row r="12" spans="1:8" x14ac:dyDescent="0.25">
      <c r="A12" t="s">
        <v>38</v>
      </c>
      <c r="B12" t="s">
        <v>39</v>
      </c>
      <c r="C12">
        <f t="shared" si="0"/>
        <v>5</v>
      </c>
      <c r="D12">
        <f t="shared" si="1"/>
        <v>1955</v>
      </c>
      <c r="E12" t="str">
        <f t="shared" si="2"/>
        <v>5-1955</v>
      </c>
      <c r="F12">
        <v>0.04</v>
      </c>
      <c r="G12" t="s">
        <v>19</v>
      </c>
    </row>
    <row r="13" spans="1:8" x14ac:dyDescent="0.25">
      <c r="A13" t="s">
        <v>40</v>
      </c>
      <c r="B13" t="s">
        <v>41</v>
      </c>
      <c r="C13">
        <f t="shared" si="0"/>
        <v>6</v>
      </c>
      <c r="D13">
        <f t="shared" si="1"/>
        <v>1955</v>
      </c>
      <c r="E13" t="str">
        <f t="shared" si="2"/>
        <v>6-1955</v>
      </c>
      <c r="F13">
        <v>0.04</v>
      </c>
      <c r="G13" t="s">
        <v>19</v>
      </c>
    </row>
    <row r="14" spans="1:8" x14ac:dyDescent="0.25">
      <c r="A14" t="s">
        <v>42</v>
      </c>
      <c r="B14" t="s">
        <v>43</v>
      </c>
      <c r="C14">
        <f t="shared" si="0"/>
        <v>7</v>
      </c>
      <c r="D14">
        <f t="shared" si="1"/>
        <v>1955</v>
      </c>
      <c r="E14" t="str">
        <f t="shared" si="2"/>
        <v>7-1955</v>
      </c>
      <c r="F14">
        <v>0.04</v>
      </c>
      <c r="G14" t="s">
        <v>19</v>
      </c>
    </row>
    <row r="15" spans="1:8" x14ac:dyDescent="0.25">
      <c r="A15" t="s">
        <v>44</v>
      </c>
      <c r="B15" t="s">
        <v>45</v>
      </c>
      <c r="C15">
        <f t="shared" si="0"/>
        <v>8</v>
      </c>
      <c r="D15">
        <f t="shared" si="1"/>
        <v>1955</v>
      </c>
      <c r="E15" t="str">
        <f t="shared" si="2"/>
        <v>8-1955</v>
      </c>
      <c r="F15">
        <v>0.04</v>
      </c>
      <c r="G15" t="s">
        <v>19</v>
      </c>
    </row>
    <row r="16" spans="1:8" x14ac:dyDescent="0.25">
      <c r="A16" t="s">
        <v>46</v>
      </c>
      <c r="B16" t="s">
        <v>47</v>
      </c>
      <c r="C16">
        <f t="shared" si="0"/>
        <v>9</v>
      </c>
      <c r="D16">
        <f t="shared" si="1"/>
        <v>1955</v>
      </c>
      <c r="E16" t="str">
        <f t="shared" si="2"/>
        <v>9-1955</v>
      </c>
      <c r="F16">
        <v>0.04</v>
      </c>
      <c r="G16" t="s">
        <v>19</v>
      </c>
    </row>
    <row r="17" spans="1:7" x14ac:dyDescent="0.25">
      <c r="A17" t="s">
        <v>48</v>
      </c>
      <c r="B17" t="s">
        <v>49</v>
      </c>
      <c r="C17">
        <f t="shared" si="0"/>
        <v>10</v>
      </c>
      <c r="D17">
        <f t="shared" si="1"/>
        <v>1955</v>
      </c>
      <c r="E17" t="str">
        <f t="shared" si="2"/>
        <v>10-1955</v>
      </c>
      <c r="F17">
        <v>0.04</v>
      </c>
      <c r="G17" t="s">
        <v>19</v>
      </c>
    </row>
    <row r="18" spans="1:7" x14ac:dyDescent="0.25">
      <c r="A18" t="s">
        <v>50</v>
      </c>
      <c r="B18" t="s">
        <v>51</v>
      </c>
      <c r="C18">
        <f t="shared" si="0"/>
        <v>11</v>
      </c>
      <c r="D18">
        <f t="shared" si="1"/>
        <v>1955</v>
      </c>
      <c r="E18" t="str">
        <f t="shared" si="2"/>
        <v>11-1955</v>
      </c>
      <c r="F18">
        <v>0.04</v>
      </c>
      <c r="G18" t="s">
        <v>19</v>
      </c>
    </row>
    <row r="19" spans="1:7" x14ac:dyDescent="0.25">
      <c r="A19" t="s">
        <v>52</v>
      </c>
      <c r="B19" t="s">
        <v>53</v>
      </c>
      <c r="C19">
        <f t="shared" si="0"/>
        <v>12</v>
      </c>
      <c r="D19">
        <f t="shared" si="1"/>
        <v>1955</v>
      </c>
      <c r="E19" t="str">
        <f t="shared" si="2"/>
        <v>12-1955</v>
      </c>
      <c r="F19">
        <v>0.04</v>
      </c>
      <c r="G19" t="s">
        <v>19</v>
      </c>
    </row>
    <row r="20" spans="1:7" x14ac:dyDescent="0.25">
      <c r="A20" t="s">
        <v>54</v>
      </c>
      <c r="B20" t="s">
        <v>55</v>
      </c>
      <c r="C20">
        <f t="shared" si="0"/>
        <v>1</v>
      </c>
      <c r="D20">
        <f t="shared" si="1"/>
        <v>1956</v>
      </c>
      <c r="E20" t="str">
        <f t="shared" si="2"/>
        <v>1-1956</v>
      </c>
      <c r="F20">
        <v>0.04</v>
      </c>
      <c r="G20" t="s">
        <v>19</v>
      </c>
    </row>
    <row r="21" spans="1:7" x14ac:dyDescent="0.25">
      <c r="A21" t="s">
        <v>56</v>
      </c>
      <c r="B21" t="s">
        <v>57</v>
      </c>
      <c r="C21">
        <f t="shared" si="0"/>
        <v>2</v>
      </c>
      <c r="D21">
        <f t="shared" si="1"/>
        <v>1956</v>
      </c>
      <c r="E21" t="str">
        <f t="shared" si="2"/>
        <v>2-1956</v>
      </c>
      <c r="F21">
        <v>0.04</v>
      </c>
      <c r="G21" t="s">
        <v>19</v>
      </c>
    </row>
    <row r="22" spans="1:7" x14ac:dyDescent="0.25">
      <c r="A22" t="s">
        <v>58</v>
      </c>
      <c r="B22" t="s">
        <v>59</v>
      </c>
      <c r="C22">
        <f t="shared" si="0"/>
        <v>3</v>
      </c>
      <c r="D22">
        <f t="shared" si="1"/>
        <v>1956</v>
      </c>
      <c r="E22" t="str">
        <f t="shared" si="2"/>
        <v>3-1956</v>
      </c>
      <c r="F22">
        <v>0.04</v>
      </c>
      <c r="G22" t="s">
        <v>19</v>
      </c>
    </row>
    <row r="23" spans="1:7" x14ac:dyDescent="0.25">
      <c r="A23" t="s">
        <v>60</v>
      </c>
      <c r="B23" t="s">
        <v>61</v>
      </c>
      <c r="C23">
        <f t="shared" si="0"/>
        <v>4</v>
      </c>
      <c r="D23">
        <f t="shared" si="1"/>
        <v>1956</v>
      </c>
      <c r="E23" t="str">
        <f t="shared" si="2"/>
        <v>4-1956</v>
      </c>
      <c r="F23">
        <v>0.04</v>
      </c>
      <c r="G23" t="s">
        <v>19</v>
      </c>
    </row>
    <row r="24" spans="1:7" x14ac:dyDescent="0.25">
      <c r="A24" t="s">
        <v>62</v>
      </c>
      <c r="B24" t="s">
        <v>63</v>
      </c>
      <c r="C24">
        <f t="shared" si="0"/>
        <v>5</v>
      </c>
      <c r="D24">
        <f t="shared" si="1"/>
        <v>1956</v>
      </c>
      <c r="E24" t="str">
        <f t="shared" si="2"/>
        <v>5-1956</v>
      </c>
      <c r="F24">
        <v>0.04</v>
      </c>
      <c r="G24" t="s">
        <v>19</v>
      </c>
    </row>
    <row r="25" spans="1:7" x14ac:dyDescent="0.25">
      <c r="A25" t="s">
        <v>64</v>
      </c>
      <c r="B25" t="s">
        <v>65</v>
      </c>
      <c r="C25">
        <f t="shared" si="0"/>
        <v>6</v>
      </c>
      <c r="D25">
        <f t="shared" si="1"/>
        <v>1956</v>
      </c>
      <c r="E25" t="str">
        <f t="shared" si="2"/>
        <v>6-1956</v>
      </c>
      <c r="F25">
        <v>0.04</v>
      </c>
      <c r="G25" t="s">
        <v>19</v>
      </c>
    </row>
    <row r="26" spans="1:7" x14ac:dyDescent="0.25">
      <c r="A26" t="s">
        <v>66</v>
      </c>
      <c r="B26" t="s">
        <v>67</v>
      </c>
      <c r="C26">
        <f t="shared" si="0"/>
        <v>7</v>
      </c>
      <c r="D26">
        <f t="shared" si="1"/>
        <v>1956</v>
      </c>
      <c r="E26" t="str">
        <f t="shared" si="2"/>
        <v>7-1956</v>
      </c>
      <c r="F26">
        <v>0.04</v>
      </c>
      <c r="G26" t="s">
        <v>19</v>
      </c>
    </row>
    <row r="27" spans="1:7" x14ac:dyDescent="0.25">
      <c r="A27" t="s">
        <v>68</v>
      </c>
      <c r="B27" t="s">
        <v>69</v>
      </c>
      <c r="C27">
        <f t="shared" si="0"/>
        <v>8</v>
      </c>
      <c r="D27">
        <f t="shared" si="1"/>
        <v>1956</v>
      </c>
      <c r="E27" t="str">
        <f t="shared" si="2"/>
        <v>8-1956</v>
      </c>
      <c r="F27">
        <v>0.04</v>
      </c>
      <c r="G27" t="s">
        <v>19</v>
      </c>
    </row>
    <row r="28" spans="1:7" x14ac:dyDescent="0.25">
      <c r="A28" t="s">
        <v>70</v>
      </c>
      <c r="B28" t="s">
        <v>71</v>
      </c>
      <c r="C28">
        <f t="shared" si="0"/>
        <v>9</v>
      </c>
      <c r="D28">
        <f t="shared" si="1"/>
        <v>1956</v>
      </c>
      <c r="E28" t="str">
        <f t="shared" si="2"/>
        <v>9-1956</v>
      </c>
      <c r="F28">
        <v>0.04</v>
      </c>
      <c r="G28" t="s">
        <v>19</v>
      </c>
    </row>
    <row r="29" spans="1:7" x14ac:dyDescent="0.25">
      <c r="A29" t="s">
        <v>72</v>
      </c>
      <c r="B29" t="s">
        <v>73</v>
      </c>
      <c r="C29">
        <f t="shared" si="0"/>
        <v>10</v>
      </c>
      <c r="D29">
        <f t="shared" si="1"/>
        <v>1956</v>
      </c>
      <c r="E29" t="str">
        <f t="shared" si="2"/>
        <v>10-1956</v>
      </c>
      <c r="F29">
        <v>0.04</v>
      </c>
      <c r="G29" t="s">
        <v>19</v>
      </c>
    </row>
    <row r="30" spans="1:7" x14ac:dyDescent="0.25">
      <c r="A30" t="s">
        <v>74</v>
      </c>
      <c r="B30" t="s">
        <v>75</v>
      </c>
      <c r="C30">
        <f t="shared" si="0"/>
        <v>11</v>
      </c>
      <c r="D30">
        <f t="shared" si="1"/>
        <v>1956</v>
      </c>
      <c r="E30" t="str">
        <f t="shared" si="2"/>
        <v>11-1956</v>
      </c>
      <c r="F30">
        <v>0.04</v>
      </c>
      <c r="G30" t="s">
        <v>19</v>
      </c>
    </row>
    <row r="31" spans="1:7" x14ac:dyDescent="0.25">
      <c r="A31" t="s">
        <v>76</v>
      </c>
      <c r="B31" t="s">
        <v>77</v>
      </c>
      <c r="C31">
        <f t="shared" si="0"/>
        <v>12</v>
      </c>
      <c r="D31">
        <f t="shared" si="1"/>
        <v>1956</v>
      </c>
      <c r="E31" t="str">
        <f t="shared" si="2"/>
        <v>12-1956</v>
      </c>
      <c r="F31">
        <v>0.04</v>
      </c>
      <c r="G31" t="s">
        <v>19</v>
      </c>
    </row>
    <row r="32" spans="1:7" x14ac:dyDescent="0.25">
      <c r="A32" t="s">
        <v>78</v>
      </c>
      <c r="B32" t="s">
        <v>79</v>
      </c>
      <c r="C32">
        <f t="shared" si="0"/>
        <v>1</v>
      </c>
      <c r="D32">
        <f t="shared" si="1"/>
        <v>1957</v>
      </c>
      <c r="E32" t="str">
        <f t="shared" si="2"/>
        <v>1-1957</v>
      </c>
      <c r="F32">
        <v>0.04</v>
      </c>
      <c r="G32" t="s">
        <v>19</v>
      </c>
    </row>
    <row r="33" spans="1:7" x14ac:dyDescent="0.25">
      <c r="A33" t="s">
        <v>80</v>
      </c>
      <c r="B33" t="s">
        <v>81</v>
      </c>
      <c r="C33">
        <f t="shared" si="0"/>
        <v>2</v>
      </c>
      <c r="D33">
        <f t="shared" si="1"/>
        <v>1957</v>
      </c>
      <c r="E33" t="str">
        <f t="shared" si="2"/>
        <v>2-1957</v>
      </c>
      <c r="F33">
        <v>0.04</v>
      </c>
      <c r="G33" t="s">
        <v>19</v>
      </c>
    </row>
    <row r="34" spans="1:7" x14ac:dyDescent="0.25">
      <c r="A34" t="s">
        <v>82</v>
      </c>
      <c r="B34" t="s">
        <v>83</v>
      </c>
      <c r="C34">
        <f t="shared" si="0"/>
        <v>3</v>
      </c>
      <c r="D34">
        <f t="shared" si="1"/>
        <v>1957</v>
      </c>
      <c r="E34" t="str">
        <f t="shared" si="2"/>
        <v>3-1957</v>
      </c>
      <c r="F34">
        <v>0.04</v>
      </c>
      <c r="G34" t="s">
        <v>19</v>
      </c>
    </row>
    <row r="35" spans="1:7" x14ac:dyDescent="0.25">
      <c r="A35" t="s">
        <v>84</v>
      </c>
      <c r="B35" t="s">
        <v>85</v>
      </c>
      <c r="C35">
        <f t="shared" si="0"/>
        <v>4</v>
      </c>
      <c r="D35">
        <f t="shared" si="1"/>
        <v>1957</v>
      </c>
      <c r="E35" t="str">
        <f t="shared" si="2"/>
        <v>4-1957</v>
      </c>
      <c r="F35">
        <v>0.04</v>
      </c>
      <c r="G35" t="s">
        <v>19</v>
      </c>
    </row>
    <row r="36" spans="1:7" x14ac:dyDescent="0.25">
      <c r="A36" t="s">
        <v>86</v>
      </c>
      <c r="B36" t="s">
        <v>87</v>
      </c>
      <c r="C36">
        <f t="shared" si="0"/>
        <v>5</v>
      </c>
      <c r="D36">
        <f t="shared" si="1"/>
        <v>1957</v>
      </c>
      <c r="E36" t="str">
        <f t="shared" si="2"/>
        <v>5-1957</v>
      </c>
      <c r="F36">
        <v>0.04</v>
      </c>
      <c r="G36" t="s">
        <v>19</v>
      </c>
    </row>
    <row r="37" spans="1:7" x14ac:dyDescent="0.25">
      <c r="A37" t="s">
        <v>88</v>
      </c>
      <c r="B37" t="s">
        <v>89</v>
      </c>
      <c r="C37">
        <f t="shared" si="0"/>
        <v>6</v>
      </c>
      <c r="D37">
        <f t="shared" si="1"/>
        <v>1957</v>
      </c>
      <c r="E37" t="str">
        <f t="shared" si="2"/>
        <v>6-1957</v>
      </c>
      <c r="F37">
        <v>0.05</v>
      </c>
      <c r="G37" t="s">
        <v>19</v>
      </c>
    </row>
    <row r="38" spans="1:7" x14ac:dyDescent="0.25">
      <c r="A38" t="s">
        <v>90</v>
      </c>
      <c r="B38" t="s">
        <v>91</v>
      </c>
      <c r="C38">
        <f t="shared" si="0"/>
        <v>7</v>
      </c>
      <c r="D38">
        <f t="shared" si="1"/>
        <v>1957</v>
      </c>
      <c r="E38" t="str">
        <f t="shared" si="2"/>
        <v>7-1957</v>
      </c>
      <c r="F38">
        <v>0.05</v>
      </c>
      <c r="G38" t="s">
        <v>19</v>
      </c>
    </row>
    <row r="39" spans="1:7" x14ac:dyDescent="0.25">
      <c r="A39" t="s">
        <v>92</v>
      </c>
      <c r="B39" t="s">
        <v>93</v>
      </c>
      <c r="C39">
        <f t="shared" si="0"/>
        <v>8</v>
      </c>
      <c r="D39">
        <f t="shared" si="1"/>
        <v>1957</v>
      </c>
      <c r="E39" t="str">
        <f t="shared" si="2"/>
        <v>8-1957</v>
      </c>
      <c r="F39">
        <v>0.05</v>
      </c>
      <c r="G39" t="s">
        <v>19</v>
      </c>
    </row>
    <row r="40" spans="1:7" x14ac:dyDescent="0.25">
      <c r="A40" t="s">
        <v>94</v>
      </c>
      <c r="B40" t="s">
        <v>95</v>
      </c>
      <c r="C40">
        <f t="shared" si="0"/>
        <v>9</v>
      </c>
      <c r="D40">
        <f t="shared" si="1"/>
        <v>1957</v>
      </c>
      <c r="E40" t="str">
        <f t="shared" si="2"/>
        <v>9-1957</v>
      </c>
      <c r="F40">
        <v>0.05</v>
      </c>
      <c r="G40" t="s">
        <v>19</v>
      </c>
    </row>
    <row r="41" spans="1:7" x14ac:dyDescent="0.25">
      <c r="A41" t="s">
        <v>96</v>
      </c>
      <c r="B41" t="s">
        <v>97</v>
      </c>
      <c r="C41">
        <f t="shared" si="0"/>
        <v>10</v>
      </c>
      <c r="D41">
        <f t="shared" si="1"/>
        <v>1957</v>
      </c>
      <c r="E41" t="str">
        <f t="shared" si="2"/>
        <v>10-1957</v>
      </c>
      <c r="F41">
        <v>0.05</v>
      </c>
      <c r="G41" t="s">
        <v>19</v>
      </c>
    </row>
    <row r="42" spans="1:7" x14ac:dyDescent="0.25">
      <c r="A42" t="s">
        <v>98</v>
      </c>
      <c r="B42" t="s">
        <v>99</v>
      </c>
      <c r="C42">
        <f t="shared" si="0"/>
        <v>11</v>
      </c>
      <c r="D42">
        <f t="shared" si="1"/>
        <v>1957</v>
      </c>
      <c r="E42" t="str">
        <f t="shared" si="2"/>
        <v>11-1957</v>
      </c>
      <c r="F42">
        <v>0.05</v>
      </c>
      <c r="G42" t="s">
        <v>19</v>
      </c>
    </row>
    <row r="43" spans="1:7" x14ac:dyDescent="0.25">
      <c r="A43" t="s">
        <v>100</v>
      </c>
      <c r="B43" t="s">
        <v>101</v>
      </c>
      <c r="C43">
        <f t="shared" si="0"/>
        <v>12</v>
      </c>
      <c r="D43">
        <f t="shared" si="1"/>
        <v>1957</v>
      </c>
      <c r="E43" t="str">
        <f t="shared" si="2"/>
        <v>12-1957</v>
      </c>
      <c r="F43">
        <v>0.05</v>
      </c>
      <c r="G43" t="s">
        <v>19</v>
      </c>
    </row>
    <row r="44" spans="1:7" x14ac:dyDescent="0.25">
      <c r="A44" t="s">
        <v>102</v>
      </c>
      <c r="B44" t="s">
        <v>103</v>
      </c>
      <c r="C44">
        <f t="shared" si="0"/>
        <v>1</v>
      </c>
      <c r="D44">
        <f t="shared" si="1"/>
        <v>1958</v>
      </c>
      <c r="E44" t="str">
        <f t="shared" si="2"/>
        <v>1-1958</v>
      </c>
      <c r="F44">
        <v>0.05</v>
      </c>
      <c r="G44" t="s">
        <v>19</v>
      </c>
    </row>
    <row r="45" spans="1:7" x14ac:dyDescent="0.25">
      <c r="A45" t="s">
        <v>104</v>
      </c>
      <c r="B45" t="s">
        <v>105</v>
      </c>
      <c r="C45">
        <f t="shared" si="0"/>
        <v>2</v>
      </c>
      <c r="D45">
        <f t="shared" si="1"/>
        <v>1958</v>
      </c>
      <c r="E45" t="str">
        <f t="shared" si="2"/>
        <v>2-1958</v>
      </c>
      <c r="F45">
        <v>0.05</v>
      </c>
      <c r="G45" t="s">
        <v>19</v>
      </c>
    </row>
    <row r="46" spans="1:7" x14ac:dyDescent="0.25">
      <c r="A46" t="s">
        <v>106</v>
      </c>
      <c r="B46" t="s">
        <v>107</v>
      </c>
      <c r="C46">
        <f t="shared" si="0"/>
        <v>3</v>
      </c>
      <c r="D46">
        <f t="shared" si="1"/>
        <v>1958</v>
      </c>
      <c r="E46" t="str">
        <f t="shared" si="2"/>
        <v>3-1958</v>
      </c>
      <c r="F46">
        <v>0.05</v>
      </c>
      <c r="G46" t="s">
        <v>19</v>
      </c>
    </row>
    <row r="47" spans="1:7" x14ac:dyDescent="0.25">
      <c r="A47" t="s">
        <v>108</v>
      </c>
      <c r="B47" t="s">
        <v>109</v>
      </c>
      <c r="C47">
        <f t="shared" si="0"/>
        <v>4</v>
      </c>
      <c r="D47">
        <f t="shared" si="1"/>
        <v>1958</v>
      </c>
      <c r="E47" t="str">
        <f t="shared" si="2"/>
        <v>4-1958</v>
      </c>
      <c r="F47">
        <v>0.05</v>
      </c>
      <c r="G47" t="s">
        <v>19</v>
      </c>
    </row>
    <row r="48" spans="1:7" x14ac:dyDescent="0.25">
      <c r="A48" t="s">
        <v>110</v>
      </c>
      <c r="B48" t="s">
        <v>111</v>
      </c>
      <c r="C48">
        <f t="shared" si="0"/>
        <v>5</v>
      </c>
      <c r="D48">
        <f t="shared" si="1"/>
        <v>1958</v>
      </c>
      <c r="E48" t="str">
        <f t="shared" si="2"/>
        <v>5-1958</v>
      </c>
      <c r="F48">
        <v>0.05</v>
      </c>
      <c r="G48" t="s">
        <v>19</v>
      </c>
    </row>
    <row r="49" spans="1:7" x14ac:dyDescent="0.25">
      <c r="A49" t="s">
        <v>112</v>
      </c>
      <c r="B49" t="s">
        <v>113</v>
      </c>
      <c r="C49">
        <f t="shared" si="0"/>
        <v>6</v>
      </c>
      <c r="D49">
        <f t="shared" si="1"/>
        <v>1958</v>
      </c>
      <c r="E49" t="str">
        <f t="shared" si="2"/>
        <v>6-1958</v>
      </c>
      <c r="F49">
        <v>0.05</v>
      </c>
      <c r="G49" t="s">
        <v>19</v>
      </c>
    </row>
    <row r="50" spans="1:7" x14ac:dyDescent="0.25">
      <c r="A50" t="s">
        <v>114</v>
      </c>
      <c r="B50" t="s">
        <v>115</v>
      </c>
      <c r="C50">
        <f t="shared" si="0"/>
        <v>7</v>
      </c>
      <c r="D50">
        <f t="shared" si="1"/>
        <v>1958</v>
      </c>
      <c r="E50" t="str">
        <f t="shared" si="2"/>
        <v>7-1958</v>
      </c>
      <c r="F50">
        <v>0.05</v>
      </c>
      <c r="G50" t="s">
        <v>19</v>
      </c>
    </row>
    <row r="51" spans="1:7" x14ac:dyDescent="0.25">
      <c r="A51" t="s">
        <v>116</v>
      </c>
      <c r="B51" t="s">
        <v>117</v>
      </c>
      <c r="C51">
        <f t="shared" si="0"/>
        <v>8</v>
      </c>
      <c r="D51">
        <f t="shared" si="1"/>
        <v>1958</v>
      </c>
      <c r="E51" t="str">
        <f t="shared" si="2"/>
        <v>8-1958</v>
      </c>
      <c r="F51">
        <v>0.05</v>
      </c>
      <c r="G51" t="s">
        <v>19</v>
      </c>
    </row>
    <row r="52" spans="1:7" x14ac:dyDescent="0.25">
      <c r="A52" t="s">
        <v>118</v>
      </c>
      <c r="B52" t="s">
        <v>119</v>
      </c>
      <c r="C52">
        <f t="shared" si="0"/>
        <v>9</v>
      </c>
      <c r="D52">
        <f t="shared" si="1"/>
        <v>1958</v>
      </c>
      <c r="E52" t="str">
        <f t="shared" si="2"/>
        <v>9-1958</v>
      </c>
      <c r="F52">
        <v>0.05</v>
      </c>
      <c r="G52" t="s">
        <v>19</v>
      </c>
    </row>
    <row r="53" spans="1:7" x14ac:dyDescent="0.25">
      <c r="A53" t="s">
        <v>120</v>
      </c>
      <c r="B53" t="s">
        <v>121</v>
      </c>
      <c r="C53">
        <f t="shared" si="0"/>
        <v>10</v>
      </c>
      <c r="D53">
        <f t="shared" si="1"/>
        <v>1958</v>
      </c>
      <c r="E53" t="str">
        <f t="shared" si="2"/>
        <v>10-1958</v>
      </c>
      <c r="F53">
        <v>0.05</v>
      </c>
      <c r="G53" t="s">
        <v>19</v>
      </c>
    </row>
    <row r="54" spans="1:7" x14ac:dyDescent="0.25">
      <c r="A54" t="s">
        <v>122</v>
      </c>
      <c r="B54" t="s">
        <v>123</v>
      </c>
      <c r="C54">
        <f t="shared" si="0"/>
        <v>11</v>
      </c>
      <c r="D54">
        <f t="shared" si="1"/>
        <v>1958</v>
      </c>
      <c r="E54" t="str">
        <f t="shared" si="2"/>
        <v>11-1958</v>
      </c>
      <c r="F54">
        <v>0.05</v>
      </c>
      <c r="G54" t="s">
        <v>19</v>
      </c>
    </row>
    <row r="55" spans="1:7" x14ac:dyDescent="0.25">
      <c r="A55" t="s">
        <v>124</v>
      </c>
      <c r="B55" t="s">
        <v>125</v>
      </c>
      <c r="C55">
        <f t="shared" si="0"/>
        <v>12</v>
      </c>
      <c r="D55">
        <f t="shared" si="1"/>
        <v>1958</v>
      </c>
      <c r="E55" t="str">
        <f t="shared" si="2"/>
        <v>12-1958</v>
      </c>
      <c r="F55">
        <v>0.05</v>
      </c>
      <c r="G55" t="s">
        <v>19</v>
      </c>
    </row>
    <row r="56" spans="1:7" x14ac:dyDescent="0.25">
      <c r="A56" t="s">
        <v>126</v>
      </c>
      <c r="B56" t="s">
        <v>127</v>
      </c>
      <c r="C56">
        <f t="shared" si="0"/>
        <v>1</v>
      </c>
      <c r="D56">
        <f t="shared" si="1"/>
        <v>1959</v>
      </c>
      <c r="E56" t="str">
        <f t="shared" si="2"/>
        <v>1-1959</v>
      </c>
      <c r="F56">
        <v>0.05</v>
      </c>
      <c r="G56" t="s">
        <v>19</v>
      </c>
    </row>
    <row r="57" spans="1:7" x14ac:dyDescent="0.25">
      <c r="A57" t="s">
        <v>128</v>
      </c>
      <c r="B57" t="s">
        <v>129</v>
      </c>
      <c r="C57">
        <f t="shared" si="0"/>
        <v>2</v>
      </c>
      <c r="D57">
        <f t="shared" si="1"/>
        <v>1959</v>
      </c>
      <c r="E57" t="str">
        <f t="shared" si="2"/>
        <v>2-1959</v>
      </c>
      <c r="F57">
        <v>0.05</v>
      </c>
      <c r="G57" t="s">
        <v>19</v>
      </c>
    </row>
    <row r="58" spans="1:7" x14ac:dyDescent="0.25">
      <c r="A58" t="s">
        <v>130</v>
      </c>
      <c r="B58" t="s">
        <v>131</v>
      </c>
      <c r="C58">
        <f t="shared" si="0"/>
        <v>3</v>
      </c>
      <c r="D58">
        <f t="shared" si="1"/>
        <v>1959</v>
      </c>
      <c r="E58" t="str">
        <f t="shared" si="2"/>
        <v>3-1959</v>
      </c>
      <c r="F58">
        <v>0.06</v>
      </c>
      <c r="G58" t="s">
        <v>19</v>
      </c>
    </row>
    <row r="59" spans="1:7" x14ac:dyDescent="0.25">
      <c r="A59" t="s">
        <v>132</v>
      </c>
      <c r="B59" t="s">
        <v>133</v>
      </c>
      <c r="C59">
        <f t="shared" si="0"/>
        <v>4</v>
      </c>
      <c r="D59">
        <f t="shared" si="1"/>
        <v>1959</v>
      </c>
      <c r="E59" t="str">
        <f t="shared" si="2"/>
        <v>4-1959</v>
      </c>
      <c r="F59">
        <v>0.06</v>
      </c>
      <c r="G59" t="s">
        <v>19</v>
      </c>
    </row>
    <row r="60" spans="1:7" x14ac:dyDescent="0.25">
      <c r="A60" t="s">
        <v>134</v>
      </c>
      <c r="B60" t="s">
        <v>135</v>
      </c>
      <c r="C60">
        <f t="shared" si="0"/>
        <v>5</v>
      </c>
      <c r="D60">
        <f t="shared" si="1"/>
        <v>1959</v>
      </c>
      <c r="E60" t="str">
        <f t="shared" si="2"/>
        <v>5-1959</v>
      </c>
      <c r="F60">
        <v>0.06</v>
      </c>
      <c r="G60" t="s">
        <v>19</v>
      </c>
    </row>
    <row r="61" spans="1:7" x14ac:dyDescent="0.25">
      <c r="A61" t="s">
        <v>136</v>
      </c>
      <c r="B61" t="s">
        <v>137</v>
      </c>
      <c r="C61">
        <f t="shared" si="0"/>
        <v>6</v>
      </c>
      <c r="D61">
        <f t="shared" si="1"/>
        <v>1959</v>
      </c>
      <c r="E61" t="str">
        <f t="shared" si="2"/>
        <v>6-1959</v>
      </c>
      <c r="F61">
        <v>0.06</v>
      </c>
      <c r="G61" t="s">
        <v>19</v>
      </c>
    </row>
    <row r="62" spans="1:7" x14ac:dyDescent="0.25">
      <c r="A62" t="s">
        <v>138</v>
      </c>
      <c r="B62" t="s">
        <v>139</v>
      </c>
      <c r="C62">
        <f t="shared" si="0"/>
        <v>7</v>
      </c>
      <c r="D62">
        <f t="shared" si="1"/>
        <v>1959</v>
      </c>
      <c r="E62" t="str">
        <f t="shared" si="2"/>
        <v>7-1959</v>
      </c>
      <c r="F62">
        <v>0.06</v>
      </c>
      <c r="G62" t="s">
        <v>19</v>
      </c>
    </row>
    <row r="63" spans="1:7" x14ac:dyDescent="0.25">
      <c r="A63" t="s">
        <v>140</v>
      </c>
      <c r="B63" t="s">
        <v>141</v>
      </c>
      <c r="C63">
        <f t="shared" si="0"/>
        <v>8</v>
      </c>
      <c r="D63">
        <f t="shared" si="1"/>
        <v>1959</v>
      </c>
      <c r="E63" t="str">
        <f t="shared" si="2"/>
        <v>8-1959</v>
      </c>
      <c r="F63">
        <v>0.06</v>
      </c>
      <c r="G63" t="s">
        <v>19</v>
      </c>
    </row>
    <row r="64" spans="1:7" x14ac:dyDescent="0.25">
      <c r="A64" t="s">
        <v>142</v>
      </c>
      <c r="B64" t="s">
        <v>143</v>
      </c>
      <c r="C64">
        <f t="shared" si="0"/>
        <v>9</v>
      </c>
      <c r="D64">
        <f t="shared" si="1"/>
        <v>1959</v>
      </c>
      <c r="E64" t="str">
        <f t="shared" si="2"/>
        <v>9-1959</v>
      </c>
      <c r="F64">
        <v>0.06</v>
      </c>
      <c r="G64" t="s">
        <v>19</v>
      </c>
    </row>
    <row r="65" spans="1:7" x14ac:dyDescent="0.25">
      <c r="A65" t="s">
        <v>144</v>
      </c>
      <c r="B65" t="s">
        <v>145</v>
      </c>
      <c r="C65">
        <f t="shared" si="0"/>
        <v>10</v>
      </c>
      <c r="D65">
        <f t="shared" si="1"/>
        <v>1959</v>
      </c>
      <c r="E65" t="str">
        <f t="shared" si="2"/>
        <v>10-1959</v>
      </c>
      <c r="F65">
        <v>0.06</v>
      </c>
      <c r="G65" t="s">
        <v>19</v>
      </c>
    </row>
    <row r="66" spans="1:7" x14ac:dyDescent="0.25">
      <c r="A66" t="s">
        <v>146</v>
      </c>
      <c r="B66" t="s">
        <v>147</v>
      </c>
      <c r="C66">
        <f t="shared" si="0"/>
        <v>11</v>
      </c>
      <c r="D66">
        <f t="shared" si="1"/>
        <v>1959</v>
      </c>
      <c r="E66" t="str">
        <f t="shared" si="2"/>
        <v>11-1959</v>
      </c>
      <c r="F66">
        <v>0.06</v>
      </c>
      <c r="G66" t="s">
        <v>19</v>
      </c>
    </row>
    <row r="67" spans="1:7" x14ac:dyDescent="0.25">
      <c r="A67" t="s">
        <v>148</v>
      </c>
      <c r="B67" t="s">
        <v>149</v>
      </c>
      <c r="C67">
        <f t="shared" ref="C67:C130" si="3">+MONTH(B67)</f>
        <v>12</v>
      </c>
      <c r="D67">
        <f t="shared" ref="D67:D130" si="4">+YEAR(B67)</f>
        <v>1959</v>
      </c>
      <c r="E67" t="str">
        <f t="shared" ref="E67:E130" si="5">+C67&amp;"-"&amp;D67</f>
        <v>12-1959</v>
      </c>
      <c r="F67">
        <v>0.06</v>
      </c>
      <c r="G67" t="s">
        <v>19</v>
      </c>
    </row>
    <row r="68" spans="1:7" x14ac:dyDescent="0.25">
      <c r="A68" t="s">
        <v>150</v>
      </c>
      <c r="B68" t="s">
        <v>151</v>
      </c>
      <c r="C68">
        <f t="shared" si="3"/>
        <v>1</v>
      </c>
      <c r="D68">
        <f t="shared" si="4"/>
        <v>1960</v>
      </c>
      <c r="E68" t="str">
        <f t="shared" si="5"/>
        <v>1-1960</v>
      </c>
      <c r="F68">
        <v>0.06</v>
      </c>
      <c r="G68" t="s">
        <v>19</v>
      </c>
    </row>
    <row r="69" spans="1:7" x14ac:dyDescent="0.25">
      <c r="A69" t="s">
        <v>152</v>
      </c>
      <c r="B69" t="s">
        <v>153</v>
      </c>
      <c r="C69">
        <f t="shared" si="3"/>
        <v>2</v>
      </c>
      <c r="D69">
        <f t="shared" si="4"/>
        <v>1960</v>
      </c>
      <c r="E69" t="str">
        <f t="shared" si="5"/>
        <v>2-1960</v>
      </c>
      <c r="F69">
        <v>0.06</v>
      </c>
      <c r="G69" t="s">
        <v>19</v>
      </c>
    </row>
    <row r="70" spans="1:7" x14ac:dyDescent="0.25">
      <c r="A70" t="s">
        <v>154</v>
      </c>
      <c r="B70" t="s">
        <v>155</v>
      </c>
      <c r="C70">
        <f t="shared" si="3"/>
        <v>3</v>
      </c>
      <c r="D70">
        <f t="shared" si="4"/>
        <v>1960</v>
      </c>
      <c r="E70" t="str">
        <f t="shared" si="5"/>
        <v>3-1960</v>
      </c>
      <c r="F70">
        <v>0.06</v>
      </c>
      <c r="G70" t="s">
        <v>19</v>
      </c>
    </row>
    <row r="71" spans="1:7" x14ac:dyDescent="0.25">
      <c r="A71" t="s">
        <v>156</v>
      </c>
      <c r="B71" t="s">
        <v>157</v>
      </c>
      <c r="C71">
        <f t="shared" si="3"/>
        <v>4</v>
      </c>
      <c r="D71">
        <f t="shared" si="4"/>
        <v>1960</v>
      </c>
      <c r="E71" t="str">
        <f t="shared" si="5"/>
        <v>4-1960</v>
      </c>
      <c r="F71">
        <v>0.06</v>
      </c>
      <c r="G71" t="s">
        <v>19</v>
      </c>
    </row>
    <row r="72" spans="1:7" x14ac:dyDescent="0.25">
      <c r="A72" t="s">
        <v>158</v>
      </c>
      <c r="B72" t="s">
        <v>159</v>
      </c>
      <c r="C72">
        <f t="shared" si="3"/>
        <v>5</v>
      </c>
      <c r="D72">
        <f t="shared" si="4"/>
        <v>1960</v>
      </c>
      <c r="E72" t="str">
        <f t="shared" si="5"/>
        <v>5-1960</v>
      </c>
      <c r="F72">
        <v>0.06</v>
      </c>
      <c r="G72" t="s">
        <v>19</v>
      </c>
    </row>
    <row r="73" spans="1:7" x14ac:dyDescent="0.25">
      <c r="A73" t="s">
        <v>160</v>
      </c>
      <c r="B73" t="s">
        <v>161</v>
      </c>
      <c r="C73">
        <f t="shared" si="3"/>
        <v>6</v>
      </c>
      <c r="D73">
        <f t="shared" si="4"/>
        <v>1960</v>
      </c>
      <c r="E73" t="str">
        <f t="shared" si="5"/>
        <v>6-1960</v>
      </c>
      <c r="F73">
        <v>0.06</v>
      </c>
      <c r="G73" t="s">
        <v>19</v>
      </c>
    </row>
    <row r="74" spans="1:7" x14ac:dyDescent="0.25">
      <c r="A74" t="s">
        <v>162</v>
      </c>
      <c r="B74" t="s">
        <v>163</v>
      </c>
      <c r="C74">
        <f t="shared" si="3"/>
        <v>7</v>
      </c>
      <c r="D74">
        <f t="shared" si="4"/>
        <v>1960</v>
      </c>
      <c r="E74" t="str">
        <f t="shared" si="5"/>
        <v>7-1960</v>
      </c>
      <c r="F74">
        <v>0.06</v>
      </c>
      <c r="G74" t="s">
        <v>19</v>
      </c>
    </row>
    <row r="75" spans="1:7" x14ac:dyDescent="0.25">
      <c r="A75" t="s">
        <v>164</v>
      </c>
      <c r="B75" t="s">
        <v>165</v>
      </c>
      <c r="C75">
        <f t="shared" si="3"/>
        <v>8</v>
      </c>
      <c r="D75">
        <f t="shared" si="4"/>
        <v>1960</v>
      </c>
      <c r="E75" t="str">
        <f t="shared" si="5"/>
        <v>8-1960</v>
      </c>
      <c r="F75">
        <v>0.06</v>
      </c>
      <c r="G75" t="s">
        <v>19</v>
      </c>
    </row>
    <row r="76" spans="1:7" x14ac:dyDescent="0.25">
      <c r="A76" t="s">
        <v>166</v>
      </c>
      <c r="B76" t="s">
        <v>167</v>
      </c>
      <c r="C76">
        <f t="shared" si="3"/>
        <v>9</v>
      </c>
      <c r="D76">
        <f t="shared" si="4"/>
        <v>1960</v>
      </c>
      <c r="E76" t="str">
        <f t="shared" si="5"/>
        <v>9-1960</v>
      </c>
      <c r="F76">
        <v>0.06</v>
      </c>
      <c r="G76" t="s">
        <v>19</v>
      </c>
    </row>
    <row r="77" spans="1:7" x14ac:dyDescent="0.25">
      <c r="A77" t="s">
        <v>168</v>
      </c>
      <c r="B77" t="s">
        <v>169</v>
      </c>
      <c r="C77">
        <f t="shared" si="3"/>
        <v>10</v>
      </c>
      <c r="D77">
        <f t="shared" si="4"/>
        <v>1960</v>
      </c>
      <c r="E77" t="str">
        <f t="shared" si="5"/>
        <v>10-1960</v>
      </c>
      <c r="F77">
        <v>0.06</v>
      </c>
      <c r="G77" t="s">
        <v>19</v>
      </c>
    </row>
    <row r="78" spans="1:7" x14ac:dyDescent="0.25">
      <c r="A78" t="s">
        <v>170</v>
      </c>
      <c r="B78" t="s">
        <v>171</v>
      </c>
      <c r="C78">
        <f t="shared" si="3"/>
        <v>11</v>
      </c>
      <c r="D78">
        <f t="shared" si="4"/>
        <v>1960</v>
      </c>
      <c r="E78" t="str">
        <f t="shared" si="5"/>
        <v>11-1960</v>
      </c>
      <c r="F78">
        <v>0.06</v>
      </c>
      <c r="G78" t="s">
        <v>19</v>
      </c>
    </row>
    <row r="79" spans="1:7" x14ac:dyDescent="0.25">
      <c r="A79" t="s">
        <v>172</v>
      </c>
      <c r="B79" t="s">
        <v>173</v>
      </c>
      <c r="C79">
        <f t="shared" si="3"/>
        <v>12</v>
      </c>
      <c r="D79">
        <f t="shared" si="4"/>
        <v>1960</v>
      </c>
      <c r="E79" t="str">
        <f t="shared" si="5"/>
        <v>12-1960</v>
      </c>
      <c r="F79">
        <v>0.06</v>
      </c>
      <c r="G79" t="s">
        <v>19</v>
      </c>
    </row>
    <row r="80" spans="1:7" x14ac:dyDescent="0.25">
      <c r="A80" t="s">
        <v>174</v>
      </c>
      <c r="B80" t="s">
        <v>175</v>
      </c>
      <c r="C80">
        <f t="shared" si="3"/>
        <v>1</v>
      </c>
      <c r="D80">
        <f t="shared" si="4"/>
        <v>1961</v>
      </c>
      <c r="E80" t="str">
        <f t="shared" si="5"/>
        <v>1-1961</v>
      </c>
      <c r="F80">
        <v>0.06</v>
      </c>
      <c r="G80" t="s">
        <v>19</v>
      </c>
    </row>
    <row r="81" spans="1:7" x14ac:dyDescent="0.25">
      <c r="A81" t="s">
        <v>176</v>
      </c>
      <c r="B81" t="s">
        <v>177</v>
      </c>
      <c r="C81">
        <f t="shared" si="3"/>
        <v>2</v>
      </c>
      <c r="D81">
        <f t="shared" si="4"/>
        <v>1961</v>
      </c>
      <c r="E81" t="str">
        <f t="shared" si="5"/>
        <v>2-1961</v>
      </c>
      <c r="F81">
        <v>0.06</v>
      </c>
      <c r="G81" t="s">
        <v>19</v>
      </c>
    </row>
    <row r="82" spans="1:7" x14ac:dyDescent="0.25">
      <c r="A82" t="s">
        <v>178</v>
      </c>
      <c r="B82" t="s">
        <v>179</v>
      </c>
      <c r="C82">
        <f t="shared" si="3"/>
        <v>3</v>
      </c>
      <c r="D82">
        <f t="shared" si="4"/>
        <v>1961</v>
      </c>
      <c r="E82" t="str">
        <f t="shared" si="5"/>
        <v>3-1961</v>
      </c>
      <c r="F82">
        <v>0.06</v>
      </c>
      <c r="G82" t="s">
        <v>19</v>
      </c>
    </row>
    <row r="83" spans="1:7" x14ac:dyDescent="0.25">
      <c r="A83" t="s">
        <v>180</v>
      </c>
      <c r="B83" t="s">
        <v>181</v>
      </c>
      <c r="C83">
        <f t="shared" si="3"/>
        <v>4</v>
      </c>
      <c r="D83">
        <f t="shared" si="4"/>
        <v>1961</v>
      </c>
      <c r="E83" t="str">
        <f t="shared" si="5"/>
        <v>4-1961</v>
      </c>
      <c r="F83">
        <v>0.06</v>
      </c>
      <c r="G83" t="s">
        <v>19</v>
      </c>
    </row>
    <row r="84" spans="1:7" x14ac:dyDescent="0.25">
      <c r="A84" t="s">
        <v>182</v>
      </c>
      <c r="B84" t="s">
        <v>183</v>
      </c>
      <c r="C84">
        <f t="shared" si="3"/>
        <v>5</v>
      </c>
      <c r="D84">
        <f t="shared" si="4"/>
        <v>1961</v>
      </c>
      <c r="E84" t="str">
        <f t="shared" si="5"/>
        <v>5-1961</v>
      </c>
      <c r="F84">
        <v>7.0000000000000007E-2</v>
      </c>
      <c r="G84" t="s">
        <v>19</v>
      </c>
    </row>
    <row r="85" spans="1:7" x14ac:dyDescent="0.25">
      <c r="A85" t="s">
        <v>184</v>
      </c>
      <c r="B85" t="s">
        <v>185</v>
      </c>
      <c r="C85">
        <f t="shared" si="3"/>
        <v>6</v>
      </c>
      <c r="D85">
        <f t="shared" si="4"/>
        <v>1961</v>
      </c>
      <c r="E85" t="str">
        <f t="shared" si="5"/>
        <v>6-1961</v>
      </c>
      <c r="F85">
        <v>7.0000000000000007E-2</v>
      </c>
      <c r="G85" t="s">
        <v>19</v>
      </c>
    </row>
    <row r="86" spans="1:7" x14ac:dyDescent="0.25">
      <c r="A86" t="s">
        <v>186</v>
      </c>
      <c r="B86" t="s">
        <v>187</v>
      </c>
      <c r="C86">
        <f t="shared" si="3"/>
        <v>7</v>
      </c>
      <c r="D86">
        <f t="shared" si="4"/>
        <v>1961</v>
      </c>
      <c r="E86" t="str">
        <f t="shared" si="5"/>
        <v>7-1961</v>
      </c>
      <c r="F86">
        <v>7.0000000000000007E-2</v>
      </c>
      <c r="G86" t="s">
        <v>19</v>
      </c>
    </row>
    <row r="87" spans="1:7" x14ac:dyDescent="0.25">
      <c r="A87" t="s">
        <v>188</v>
      </c>
      <c r="B87" t="s">
        <v>189</v>
      </c>
      <c r="C87">
        <f t="shared" si="3"/>
        <v>8</v>
      </c>
      <c r="D87">
        <f t="shared" si="4"/>
        <v>1961</v>
      </c>
      <c r="E87" t="str">
        <f t="shared" si="5"/>
        <v>8-1961</v>
      </c>
      <c r="F87">
        <v>7.0000000000000007E-2</v>
      </c>
      <c r="G87" t="s">
        <v>19</v>
      </c>
    </row>
    <row r="88" spans="1:7" x14ac:dyDescent="0.25">
      <c r="A88" t="s">
        <v>190</v>
      </c>
      <c r="B88" t="s">
        <v>191</v>
      </c>
      <c r="C88">
        <f t="shared" si="3"/>
        <v>9</v>
      </c>
      <c r="D88">
        <f t="shared" si="4"/>
        <v>1961</v>
      </c>
      <c r="E88" t="str">
        <f t="shared" si="5"/>
        <v>9-1961</v>
      </c>
      <c r="F88">
        <v>0.06</v>
      </c>
      <c r="G88" t="s">
        <v>19</v>
      </c>
    </row>
    <row r="89" spans="1:7" x14ac:dyDescent="0.25">
      <c r="A89" t="s">
        <v>192</v>
      </c>
      <c r="B89" t="s">
        <v>193</v>
      </c>
      <c r="C89">
        <f t="shared" si="3"/>
        <v>10</v>
      </c>
      <c r="D89">
        <f t="shared" si="4"/>
        <v>1961</v>
      </c>
      <c r="E89" t="str">
        <f t="shared" si="5"/>
        <v>10-1961</v>
      </c>
      <c r="F89">
        <v>0.06</v>
      </c>
      <c r="G89" t="s">
        <v>19</v>
      </c>
    </row>
    <row r="90" spans="1:7" x14ac:dyDescent="0.25">
      <c r="A90" t="s">
        <v>194</v>
      </c>
      <c r="B90" t="s">
        <v>195</v>
      </c>
      <c r="C90">
        <f t="shared" si="3"/>
        <v>11</v>
      </c>
      <c r="D90">
        <f t="shared" si="4"/>
        <v>1961</v>
      </c>
      <c r="E90" t="str">
        <f t="shared" si="5"/>
        <v>11-1961</v>
      </c>
      <c r="F90">
        <v>7.0000000000000007E-2</v>
      </c>
      <c r="G90" t="s">
        <v>19</v>
      </c>
    </row>
    <row r="91" spans="1:7" x14ac:dyDescent="0.25">
      <c r="A91" t="s">
        <v>196</v>
      </c>
      <c r="B91" t="s">
        <v>197</v>
      </c>
      <c r="C91">
        <f t="shared" si="3"/>
        <v>12</v>
      </c>
      <c r="D91">
        <f t="shared" si="4"/>
        <v>1961</v>
      </c>
      <c r="E91" t="str">
        <f t="shared" si="5"/>
        <v>12-1961</v>
      </c>
      <c r="F91">
        <v>7.0000000000000007E-2</v>
      </c>
      <c r="G91" t="s">
        <v>19</v>
      </c>
    </row>
    <row r="92" spans="1:7" x14ac:dyDescent="0.25">
      <c r="A92" t="s">
        <v>198</v>
      </c>
      <c r="B92" t="s">
        <v>199</v>
      </c>
      <c r="C92">
        <f t="shared" si="3"/>
        <v>1</v>
      </c>
      <c r="D92">
        <f t="shared" si="4"/>
        <v>1962</v>
      </c>
      <c r="E92" t="str">
        <f t="shared" si="5"/>
        <v>1-1962</v>
      </c>
      <c r="F92">
        <v>7.0000000000000007E-2</v>
      </c>
      <c r="G92" t="s">
        <v>19</v>
      </c>
    </row>
    <row r="93" spans="1:7" x14ac:dyDescent="0.25">
      <c r="A93" t="s">
        <v>200</v>
      </c>
      <c r="B93" t="s">
        <v>201</v>
      </c>
      <c r="C93">
        <f t="shared" si="3"/>
        <v>2</v>
      </c>
      <c r="D93">
        <f t="shared" si="4"/>
        <v>1962</v>
      </c>
      <c r="E93" t="str">
        <f t="shared" si="5"/>
        <v>2-1962</v>
      </c>
      <c r="F93">
        <v>7.0000000000000007E-2</v>
      </c>
      <c r="G93" t="s">
        <v>19</v>
      </c>
    </row>
    <row r="94" spans="1:7" x14ac:dyDescent="0.25">
      <c r="A94" t="s">
        <v>202</v>
      </c>
      <c r="B94" t="s">
        <v>203</v>
      </c>
      <c r="C94">
        <f t="shared" si="3"/>
        <v>3</v>
      </c>
      <c r="D94">
        <f t="shared" si="4"/>
        <v>1962</v>
      </c>
      <c r="E94" t="str">
        <f t="shared" si="5"/>
        <v>3-1962</v>
      </c>
      <c r="F94">
        <v>7.0000000000000007E-2</v>
      </c>
      <c r="G94" t="s">
        <v>19</v>
      </c>
    </row>
    <row r="95" spans="1:7" x14ac:dyDescent="0.25">
      <c r="A95" t="s">
        <v>204</v>
      </c>
      <c r="B95" t="s">
        <v>205</v>
      </c>
      <c r="C95">
        <f t="shared" si="3"/>
        <v>4</v>
      </c>
      <c r="D95">
        <f t="shared" si="4"/>
        <v>1962</v>
      </c>
      <c r="E95" t="str">
        <f t="shared" si="5"/>
        <v>4-1962</v>
      </c>
      <c r="F95">
        <v>7.0000000000000007E-2</v>
      </c>
      <c r="G95" t="s">
        <v>19</v>
      </c>
    </row>
    <row r="96" spans="1:7" x14ac:dyDescent="0.25">
      <c r="A96" t="s">
        <v>206</v>
      </c>
      <c r="B96" t="s">
        <v>207</v>
      </c>
      <c r="C96">
        <f t="shared" si="3"/>
        <v>5</v>
      </c>
      <c r="D96">
        <f t="shared" si="4"/>
        <v>1962</v>
      </c>
      <c r="E96" t="str">
        <f t="shared" si="5"/>
        <v>5-1962</v>
      </c>
      <c r="F96">
        <v>7.0000000000000007E-2</v>
      </c>
      <c r="G96" t="s">
        <v>19</v>
      </c>
    </row>
    <row r="97" spans="1:7" x14ac:dyDescent="0.25">
      <c r="A97" t="s">
        <v>208</v>
      </c>
      <c r="B97" t="s">
        <v>209</v>
      </c>
      <c r="C97">
        <f t="shared" si="3"/>
        <v>6</v>
      </c>
      <c r="D97">
        <f t="shared" si="4"/>
        <v>1962</v>
      </c>
      <c r="E97" t="str">
        <f t="shared" si="5"/>
        <v>6-1962</v>
      </c>
      <c r="F97">
        <v>7.0000000000000007E-2</v>
      </c>
      <c r="G97" t="s">
        <v>19</v>
      </c>
    </row>
    <row r="98" spans="1:7" x14ac:dyDescent="0.25">
      <c r="A98" t="s">
        <v>210</v>
      </c>
      <c r="B98" t="s">
        <v>211</v>
      </c>
      <c r="C98">
        <f t="shared" si="3"/>
        <v>7</v>
      </c>
      <c r="D98">
        <f t="shared" si="4"/>
        <v>1962</v>
      </c>
      <c r="E98" t="str">
        <f t="shared" si="5"/>
        <v>7-1962</v>
      </c>
      <c r="F98">
        <v>7.0000000000000007E-2</v>
      </c>
      <c r="G98" t="s">
        <v>19</v>
      </c>
    </row>
    <row r="99" spans="1:7" x14ac:dyDescent="0.25">
      <c r="A99" t="s">
        <v>212</v>
      </c>
      <c r="B99" t="s">
        <v>213</v>
      </c>
      <c r="C99">
        <f t="shared" si="3"/>
        <v>8</v>
      </c>
      <c r="D99">
        <f t="shared" si="4"/>
        <v>1962</v>
      </c>
      <c r="E99" t="str">
        <f t="shared" si="5"/>
        <v>8-1962</v>
      </c>
      <c r="F99">
        <v>7.0000000000000007E-2</v>
      </c>
      <c r="G99" t="s">
        <v>19</v>
      </c>
    </row>
    <row r="100" spans="1:7" x14ac:dyDescent="0.25">
      <c r="A100" t="s">
        <v>214</v>
      </c>
      <c r="B100" t="s">
        <v>215</v>
      </c>
      <c r="C100">
        <f t="shared" si="3"/>
        <v>9</v>
      </c>
      <c r="D100">
        <f t="shared" si="4"/>
        <v>1962</v>
      </c>
      <c r="E100" t="str">
        <f t="shared" si="5"/>
        <v>9-1962</v>
      </c>
      <c r="F100">
        <v>7.0000000000000007E-2</v>
      </c>
      <c r="G100" t="s">
        <v>19</v>
      </c>
    </row>
    <row r="101" spans="1:7" x14ac:dyDescent="0.25">
      <c r="A101" t="s">
        <v>216</v>
      </c>
      <c r="B101" t="s">
        <v>217</v>
      </c>
      <c r="C101">
        <f t="shared" si="3"/>
        <v>10</v>
      </c>
      <c r="D101">
        <f t="shared" si="4"/>
        <v>1962</v>
      </c>
      <c r="E101" t="str">
        <f t="shared" si="5"/>
        <v>10-1962</v>
      </c>
      <c r="F101">
        <v>7.0000000000000007E-2</v>
      </c>
      <c r="G101" t="s">
        <v>19</v>
      </c>
    </row>
    <row r="102" spans="1:7" x14ac:dyDescent="0.25">
      <c r="A102" t="s">
        <v>218</v>
      </c>
      <c r="B102" t="s">
        <v>219</v>
      </c>
      <c r="C102">
        <f t="shared" si="3"/>
        <v>11</v>
      </c>
      <c r="D102">
        <f t="shared" si="4"/>
        <v>1962</v>
      </c>
      <c r="E102" t="str">
        <f t="shared" si="5"/>
        <v>11-1962</v>
      </c>
      <c r="F102">
        <v>7.0000000000000007E-2</v>
      </c>
      <c r="G102" t="s">
        <v>19</v>
      </c>
    </row>
    <row r="103" spans="1:7" x14ac:dyDescent="0.25">
      <c r="A103" t="s">
        <v>220</v>
      </c>
      <c r="B103" t="s">
        <v>221</v>
      </c>
      <c r="C103">
        <f t="shared" si="3"/>
        <v>12</v>
      </c>
      <c r="D103">
        <f t="shared" si="4"/>
        <v>1962</v>
      </c>
      <c r="E103" t="str">
        <f t="shared" si="5"/>
        <v>12-1962</v>
      </c>
      <c r="F103">
        <v>7.0000000000000007E-2</v>
      </c>
      <c r="G103" t="s">
        <v>19</v>
      </c>
    </row>
    <row r="104" spans="1:7" x14ac:dyDescent="0.25">
      <c r="A104" t="s">
        <v>222</v>
      </c>
      <c r="B104" t="s">
        <v>223</v>
      </c>
      <c r="C104">
        <f t="shared" si="3"/>
        <v>1</v>
      </c>
      <c r="D104">
        <f t="shared" si="4"/>
        <v>1963</v>
      </c>
      <c r="E104" t="str">
        <f t="shared" si="5"/>
        <v>1-1963</v>
      </c>
      <c r="F104">
        <v>7.0000000000000007E-2</v>
      </c>
      <c r="G104" t="s">
        <v>19</v>
      </c>
    </row>
    <row r="105" spans="1:7" x14ac:dyDescent="0.25">
      <c r="A105" t="s">
        <v>224</v>
      </c>
      <c r="B105" t="s">
        <v>225</v>
      </c>
      <c r="C105">
        <f t="shared" si="3"/>
        <v>2</v>
      </c>
      <c r="D105">
        <f t="shared" si="4"/>
        <v>1963</v>
      </c>
      <c r="E105" t="str">
        <f t="shared" si="5"/>
        <v>2-1963</v>
      </c>
      <c r="F105">
        <v>0.08</v>
      </c>
      <c r="G105" t="s">
        <v>19</v>
      </c>
    </row>
    <row r="106" spans="1:7" x14ac:dyDescent="0.25">
      <c r="A106" t="s">
        <v>226</v>
      </c>
      <c r="B106" t="s">
        <v>227</v>
      </c>
      <c r="C106">
        <f t="shared" si="3"/>
        <v>3</v>
      </c>
      <c r="D106">
        <f t="shared" si="4"/>
        <v>1963</v>
      </c>
      <c r="E106" t="str">
        <f t="shared" si="5"/>
        <v>3-1963</v>
      </c>
      <c r="F106">
        <v>0.08</v>
      </c>
      <c r="G106" t="s">
        <v>19</v>
      </c>
    </row>
    <row r="107" spans="1:7" x14ac:dyDescent="0.25">
      <c r="A107" t="s">
        <v>228</v>
      </c>
      <c r="B107" t="s">
        <v>229</v>
      </c>
      <c r="C107">
        <f t="shared" si="3"/>
        <v>4</v>
      </c>
      <c r="D107">
        <f t="shared" si="4"/>
        <v>1963</v>
      </c>
      <c r="E107" t="str">
        <f t="shared" si="5"/>
        <v>4-1963</v>
      </c>
      <c r="F107">
        <v>0.08</v>
      </c>
      <c r="G107" t="s">
        <v>19</v>
      </c>
    </row>
    <row r="108" spans="1:7" x14ac:dyDescent="0.25">
      <c r="A108" t="s">
        <v>230</v>
      </c>
      <c r="B108" t="s">
        <v>231</v>
      </c>
      <c r="C108">
        <f t="shared" si="3"/>
        <v>5</v>
      </c>
      <c r="D108">
        <f t="shared" si="4"/>
        <v>1963</v>
      </c>
      <c r="E108" t="str">
        <f t="shared" si="5"/>
        <v>5-1963</v>
      </c>
      <c r="F108">
        <v>0.09</v>
      </c>
      <c r="G108" t="s">
        <v>19</v>
      </c>
    </row>
    <row r="109" spans="1:7" x14ac:dyDescent="0.25">
      <c r="A109" t="s">
        <v>232</v>
      </c>
      <c r="B109" t="s">
        <v>233</v>
      </c>
      <c r="C109">
        <f t="shared" si="3"/>
        <v>6</v>
      </c>
      <c r="D109">
        <f t="shared" si="4"/>
        <v>1963</v>
      </c>
      <c r="E109" t="str">
        <f t="shared" si="5"/>
        <v>6-1963</v>
      </c>
      <c r="F109">
        <v>0.09</v>
      </c>
      <c r="G109" t="s">
        <v>19</v>
      </c>
    </row>
    <row r="110" spans="1:7" x14ac:dyDescent="0.25">
      <c r="A110" t="s">
        <v>234</v>
      </c>
      <c r="B110" t="s">
        <v>235</v>
      </c>
      <c r="C110">
        <f t="shared" si="3"/>
        <v>7</v>
      </c>
      <c r="D110">
        <f t="shared" si="4"/>
        <v>1963</v>
      </c>
      <c r="E110" t="str">
        <f t="shared" si="5"/>
        <v>7-1963</v>
      </c>
      <c r="F110">
        <v>0.09</v>
      </c>
      <c r="G110" t="s">
        <v>19</v>
      </c>
    </row>
    <row r="111" spans="1:7" x14ac:dyDescent="0.25">
      <c r="A111" t="s">
        <v>236</v>
      </c>
      <c r="B111" t="s">
        <v>237</v>
      </c>
      <c r="C111">
        <f t="shared" si="3"/>
        <v>8</v>
      </c>
      <c r="D111">
        <f t="shared" si="4"/>
        <v>1963</v>
      </c>
      <c r="E111" t="str">
        <f t="shared" si="5"/>
        <v>8-1963</v>
      </c>
      <c r="F111">
        <v>0.09</v>
      </c>
      <c r="G111" t="s">
        <v>19</v>
      </c>
    </row>
    <row r="112" spans="1:7" x14ac:dyDescent="0.25">
      <c r="A112" t="s">
        <v>238</v>
      </c>
      <c r="B112" t="s">
        <v>239</v>
      </c>
      <c r="C112">
        <f t="shared" si="3"/>
        <v>9</v>
      </c>
      <c r="D112">
        <f t="shared" si="4"/>
        <v>1963</v>
      </c>
      <c r="E112" t="str">
        <f t="shared" si="5"/>
        <v>9-1963</v>
      </c>
      <c r="F112">
        <v>0.09</v>
      </c>
      <c r="G112" t="s">
        <v>19</v>
      </c>
    </row>
    <row r="113" spans="1:7" x14ac:dyDescent="0.25">
      <c r="A113" t="s">
        <v>240</v>
      </c>
      <c r="B113" t="s">
        <v>241</v>
      </c>
      <c r="C113">
        <f t="shared" si="3"/>
        <v>10</v>
      </c>
      <c r="D113">
        <f t="shared" si="4"/>
        <v>1963</v>
      </c>
      <c r="E113" t="str">
        <f t="shared" si="5"/>
        <v>10-1963</v>
      </c>
      <c r="F113">
        <v>0.09</v>
      </c>
      <c r="G113" t="s">
        <v>19</v>
      </c>
    </row>
    <row r="114" spans="1:7" x14ac:dyDescent="0.25">
      <c r="A114" t="s">
        <v>242</v>
      </c>
      <c r="B114" t="s">
        <v>243</v>
      </c>
      <c r="C114">
        <f t="shared" si="3"/>
        <v>11</v>
      </c>
      <c r="D114">
        <f t="shared" si="4"/>
        <v>1963</v>
      </c>
      <c r="E114" t="str">
        <f t="shared" si="5"/>
        <v>11-1963</v>
      </c>
      <c r="F114">
        <v>0.09</v>
      </c>
      <c r="G114" t="s">
        <v>19</v>
      </c>
    </row>
    <row r="115" spans="1:7" x14ac:dyDescent="0.25">
      <c r="A115" t="s">
        <v>244</v>
      </c>
      <c r="B115" t="s">
        <v>245</v>
      </c>
      <c r="C115">
        <f t="shared" si="3"/>
        <v>12</v>
      </c>
      <c r="D115">
        <f t="shared" si="4"/>
        <v>1963</v>
      </c>
      <c r="E115" t="str">
        <f t="shared" si="5"/>
        <v>12-1963</v>
      </c>
      <c r="F115">
        <v>0.09</v>
      </c>
      <c r="G115" t="s">
        <v>19</v>
      </c>
    </row>
    <row r="116" spans="1:7" x14ac:dyDescent="0.25">
      <c r="A116" t="s">
        <v>246</v>
      </c>
      <c r="B116" t="s">
        <v>247</v>
      </c>
      <c r="C116">
        <f t="shared" si="3"/>
        <v>1</v>
      </c>
      <c r="D116">
        <f t="shared" si="4"/>
        <v>1964</v>
      </c>
      <c r="E116" t="str">
        <f t="shared" si="5"/>
        <v>1-1964</v>
      </c>
      <c r="F116">
        <v>0.09</v>
      </c>
      <c r="G116" t="s">
        <v>19</v>
      </c>
    </row>
    <row r="117" spans="1:7" x14ac:dyDescent="0.25">
      <c r="A117" t="s">
        <v>248</v>
      </c>
      <c r="B117" t="s">
        <v>249</v>
      </c>
      <c r="C117">
        <f t="shared" si="3"/>
        <v>2</v>
      </c>
      <c r="D117">
        <f t="shared" si="4"/>
        <v>1964</v>
      </c>
      <c r="E117" t="str">
        <f t="shared" si="5"/>
        <v>2-1964</v>
      </c>
      <c r="F117">
        <v>0.09</v>
      </c>
      <c r="G117" t="s">
        <v>19</v>
      </c>
    </row>
    <row r="118" spans="1:7" x14ac:dyDescent="0.25">
      <c r="A118" t="s">
        <v>250</v>
      </c>
      <c r="B118" t="s">
        <v>251</v>
      </c>
      <c r="C118">
        <f t="shared" si="3"/>
        <v>3</v>
      </c>
      <c r="D118">
        <f t="shared" si="4"/>
        <v>1964</v>
      </c>
      <c r="E118" t="str">
        <f t="shared" si="5"/>
        <v>3-1964</v>
      </c>
      <c r="F118">
        <v>0.1</v>
      </c>
      <c r="G118" t="s">
        <v>19</v>
      </c>
    </row>
    <row r="119" spans="1:7" x14ac:dyDescent="0.25">
      <c r="A119" t="s">
        <v>252</v>
      </c>
      <c r="B119" t="s">
        <v>253</v>
      </c>
      <c r="C119">
        <f t="shared" si="3"/>
        <v>4</v>
      </c>
      <c r="D119">
        <f t="shared" si="4"/>
        <v>1964</v>
      </c>
      <c r="E119" t="str">
        <f t="shared" si="5"/>
        <v>4-1964</v>
      </c>
      <c r="F119">
        <v>0.1</v>
      </c>
      <c r="G119" t="s">
        <v>19</v>
      </c>
    </row>
    <row r="120" spans="1:7" x14ac:dyDescent="0.25">
      <c r="A120" t="s">
        <v>254</v>
      </c>
      <c r="B120" t="s">
        <v>255</v>
      </c>
      <c r="C120">
        <f t="shared" si="3"/>
        <v>5</v>
      </c>
      <c r="D120">
        <f t="shared" si="4"/>
        <v>1964</v>
      </c>
      <c r="E120" t="str">
        <f t="shared" si="5"/>
        <v>5-1964</v>
      </c>
      <c r="F120">
        <v>0.1</v>
      </c>
      <c r="G120" t="s">
        <v>19</v>
      </c>
    </row>
    <row r="121" spans="1:7" x14ac:dyDescent="0.25">
      <c r="A121" t="s">
        <v>256</v>
      </c>
      <c r="B121" t="s">
        <v>257</v>
      </c>
      <c r="C121">
        <f t="shared" si="3"/>
        <v>6</v>
      </c>
      <c r="D121">
        <f t="shared" si="4"/>
        <v>1964</v>
      </c>
      <c r="E121" t="str">
        <f t="shared" si="5"/>
        <v>6-1964</v>
      </c>
      <c r="F121">
        <v>0.1</v>
      </c>
      <c r="G121" t="s">
        <v>19</v>
      </c>
    </row>
    <row r="122" spans="1:7" x14ac:dyDescent="0.25">
      <c r="A122" t="s">
        <v>258</v>
      </c>
      <c r="B122" t="s">
        <v>259</v>
      </c>
      <c r="C122">
        <f t="shared" si="3"/>
        <v>7</v>
      </c>
      <c r="D122">
        <f t="shared" si="4"/>
        <v>1964</v>
      </c>
      <c r="E122" t="str">
        <f t="shared" si="5"/>
        <v>7-1964</v>
      </c>
      <c r="F122">
        <v>0.1</v>
      </c>
      <c r="G122" t="s">
        <v>19</v>
      </c>
    </row>
    <row r="123" spans="1:7" x14ac:dyDescent="0.25">
      <c r="A123" t="s">
        <v>260</v>
      </c>
      <c r="B123" t="s">
        <v>261</v>
      </c>
      <c r="C123">
        <f t="shared" si="3"/>
        <v>8</v>
      </c>
      <c r="D123">
        <f t="shared" si="4"/>
        <v>1964</v>
      </c>
      <c r="E123" t="str">
        <f t="shared" si="5"/>
        <v>8-1964</v>
      </c>
      <c r="F123">
        <v>0.1</v>
      </c>
      <c r="G123" t="s">
        <v>19</v>
      </c>
    </row>
    <row r="124" spans="1:7" x14ac:dyDescent="0.25">
      <c r="A124" t="s">
        <v>262</v>
      </c>
      <c r="B124" t="s">
        <v>263</v>
      </c>
      <c r="C124">
        <f t="shared" si="3"/>
        <v>9</v>
      </c>
      <c r="D124">
        <f t="shared" si="4"/>
        <v>1964</v>
      </c>
      <c r="E124" t="str">
        <f t="shared" si="5"/>
        <v>9-1964</v>
      </c>
      <c r="F124">
        <v>0.1</v>
      </c>
      <c r="G124" t="s">
        <v>19</v>
      </c>
    </row>
    <row r="125" spans="1:7" x14ac:dyDescent="0.25">
      <c r="A125" t="s">
        <v>264</v>
      </c>
      <c r="B125" t="s">
        <v>265</v>
      </c>
      <c r="C125">
        <f t="shared" si="3"/>
        <v>10</v>
      </c>
      <c r="D125">
        <f t="shared" si="4"/>
        <v>1964</v>
      </c>
      <c r="E125" t="str">
        <f t="shared" si="5"/>
        <v>10-1964</v>
      </c>
      <c r="F125">
        <v>0.1</v>
      </c>
      <c r="G125" t="s">
        <v>19</v>
      </c>
    </row>
    <row r="126" spans="1:7" x14ac:dyDescent="0.25">
      <c r="A126" t="s">
        <v>266</v>
      </c>
      <c r="B126" t="s">
        <v>267</v>
      </c>
      <c r="C126">
        <f t="shared" si="3"/>
        <v>11</v>
      </c>
      <c r="D126">
        <f t="shared" si="4"/>
        <v>1964</v>
      </c>
      <c r="E126" t="str">
        <f t="shared" si="5"/>
        <v>11-1964</v>
      </c>
      <c r="F126">
        <v>0.1</v>
      </c>
      <c r="G126" t="s">
        <v>19</v>
      </c>
    </row>
    <row r="127" spans="1:7" x14ac:dyDescent="0.25">
      <c r="A127" t="s">
        <v>268</v>
      </c>
      <c r="B127" t="s">
        <v>269</v>
      </c>
      <c r="C127">
        <f t="shared" si="3"/>
        <v>12</v>
      </c>
      <c r="D127">
        <f t="shared" si="4"/>
        <v>1964</v>
      </c>
      <c r="E127" t="str">
        <f t="shared" si="5"/>
        <v>12-1964</v>
      </c>
      <c r="F127">
        <v>0.1</v>
      </c>
      <c r="G127" t="s">
        <v>19</v>
      </c>
    </row>
    <row r="128" spans="1:7" x14ac:dyDescent="0.25">
      <c r="A128" t="s">
        <v>270</v>
      </c>
      <c r="B128" t="s">
        <v>271</v>
      </c>
      <c r="C128">
        <f t="shared" si="3"/>
        <v>1</v>
      </c>
      <c r="D128">
        <f t="shared" si="4"/>
        <v>1965</v>
      </c>
      <c r="E128" t="str">
        <f t="shared" si="5"/>
        <v>1-1965</v>
      </c>
      <c r="F128">
        <v>0.1</v>
      </c>
      <c r="G128" t="s">
        <v>19</v>
      </c>
    </row>
    <row r="129" spans="1:7" x14ac:dyDescent="0.25">
      <c r="A129" t="s">
        <v>272</v>
      </c>
      <c r="B129" t="s">
        <v>273</v>
      </c>
      <c r="C129">
        <f t="shared" si="3"/>
        <v>2</v>
      </c>
      <c r="D129">
        <f t="shared" si="4"/>
        <v>1965</v>
      </c>
      <c r="E129" t="str">
        <f t="shared" si="5"/>
        <v>2-1965</v>
      </c>
      <c r="F129">
        <v>0.1</v>
      </c>
      <c r="G129" t="s">
        <v>19</v>
      </c>
    </row>
    <row r="130" spans="1:7" x14ac:dyDescent="0.25">
      <c r="A130" t="s">
        <v>274</v>
      </c>
      <c r="B130" t="s">
        <v>275</v>
      </c>
      <c r="C130">
        <f t="shared" si="3"/>
        <v>3</v>
      </c>
      <c r="D130">
        <f t="shared" si="4"/>
        <v>1965</v>
      </c>
      <c r="E130" t="str">
        <f t="shared" si="5"/>
        <v>3-1965</v>
      </c>
      <c r="F130">
        <v>0.1</v>
      </c>
      <c r="G130" t="s">
        <v>19</v>
      </c>
    </row>
    <row r="131" spans="1:7" x14ac:dyDescent="0.25">
      <c r="A131" t="s">
        <v>276</v>
      </c>
      <c r="B131" t="s">
        <v>277</v>
      </c>
      <c r="C131">
        <f t="shared" ref="C131:C194" si="6">+MONTH(B131)</f>
        <v>4</v>
      </c>
      <c r="D131">
        <f t="shared" ref="D131:D194" si="7">+YEAR(B131)</f>
        <v>1965</v>
      </c>
      <c r="E131" t="str">
        <f t="shared" ref="E131:E194" si="8">+C131&amp;"-"&amp;D131</f>
        <v>4-1965</v>
      </c>
      <c r="F131">
        <v>0.1</v>
      </c>
      <c r="G131" t="s">
        <v>19</v>
      </c>
    </row>
    <row r="132" spans="1:7" x14ac:dyDescent="0.25">
      <c r="A132" t="s">
        <v>278</v>
      </c>
      <c r="B132" t="s">
        <v>279</v>
      </c>
      <c r="C132">
        <f t="shared" si="6"/>
        <v>5</v>
      </c>
      <c r="D132">
        <f t="shared" si="7"/>
        <v>1965</v>
      </c>
      <c r="E132" t="str">
        <f t="shared" si="8"/>
        <v>5-1965</v>
      </c>
      <c r="F132">
        <v>0.11</v>
      </c>
      <c r="G132" t="s">
        <v>19</v>
      </c>
    </row>
    <row r="133" spans="1:7" x14ac:dyDescent="0.25">
      <c r="A133" t="s">
        <v>280</v>
      </c>
      <c r="B133" t="s">
        <v>281</v>
      </c>
      <c r="C133">
        <f t="shared" si="6"/>
        <v>6</v>
      </c>
      <c r="D133">
        <f t="shared" si="7"/>
        <v>1965</v>
      </c>
      <c r="E133" t="str">
        <f t="shared" si="8"/>
        <v>6-1965</v>
      </c>
      <c r="F133">
        <v>0.11</v>
      </c>
      <c r="G133" t="s">
        <v>19</v>
      </c>
    </row>
    <row r="134" spans="1:7" x14ac:dyDescent="0.25">
      <c r="A134" t="s">
        <v>282</v>
      </c>
      <c r="B134" t="s">
        <v>283</v>
      </c>
      <c r="C134">
        <f t="shared" si="6"/>
        <v>7</v>
      </c>
      <c r="D134">
        <f t="shared" si="7"/>
        <v>1965</v>
      </c>
      <c r="E134" t="str">
        <f t="shared" si="8"/>
        <v>7-1965</v>
      </c>
      <c r="F134">
        <v>0.11</v>
      </c>
      <c r="G134" t="s">
        <v>19</v>
      </c>
    </row>
    <row r="135" spans="1:7" x14ac:dyDescent="0.25">
      <c r="A135" t="s">
        <v>284</v>
      </c>
      <c r="B135" t="s">
        <v>285</v>
      </c>
      <c r="C135">
        <f t="shared" si="6"/>
        <v>8</v>
      </c>
      <c r="D135">
        <f t="shared" si="7"/>
        <v>1965</v>
      </c>
      <c r="E135" t="str">
        <f t="shared" si="8"/>
        <v>8-1965</v>
      </c>
      <c r="F135">
        <v>0.11</v>
      </c>
      <c r="G135" t="s">
        <v>19</v>
      </c>
    </row>
    <row r="136" spans="1:7" x14ac:dyDescent="0.25">
      <c r="A136" t="s">
        <v>286</v>
      </c>
      <c r="B136" t="s">
        <v>287</v>
      </c>
      <c r="C136">
        <f t="shared" si="6"/>
        <v>9</v>
      </c>
      <c r="D136">
        <f t="shared" si="7"/>
        <v>1965</v>
      </c>
      <c r="E136" t="str">
        <f t="shared" si="8"/>
        <v>9-1965</v>
      </c>
      <c r="F136">
        <v>0.11</v>
      </c>
      <c r="G136" t="s">
        <v>19</v>
      </c>
    </row>
    <row r="137" spans="1:7" x14ac:dyDescent="0.25">
      <c r="A137" t="s">
        <v>288</v>
      </c>
      <c r="B137" t="s">
        <v>289</v>
      </c>
      <c r="C137">
        <f t="shared" si="6"/>
        <v>10</v>
      </c>
      <c r="D137">
        <f t="shared" si="7"/>
        <v>1965</v>
      </c>
      <c r="E137" t="str">
        <f t="shared" si="8"/>
        <v>10-1965</v>
      </c>
      <c r="F137">
        <v>0.11</v>
      </c>
      <c r="G137" t="s">
        <v>19</v>
      </c>
    </row>
    <row r="138" spans="1:7" x14ac:dyDescent="0.25">
      <c r="A138" t="s">
        <v>290</v>
      </c>
      <c r="B138" t="s">
        <v>291</v>
      </c>
      <c r="C138">
        <f t="shared" si="6"/>
        <v>11</v>
      </c>
      <c r="D138">
        <f t="shared" si="7"/>
        <v>1965</v>
      </c>
      <c r="E138" t="str">
        <f t="shared" si="8"/>
        <v>11-1965</v>
      </c>
      <c r="F138">
        <v>0.11</v>
      </c>
      <c r="G138" t="s">
        <v>19</v>
      </c>
    </row>
    <row r="139" spans="1:7" x14ac:dyDescent="0.25">
      <c r="A139" t="s">
        <v>292</v>
      </c>
      <c r="B139" t="s">
        <v>293</v>
      </c>
      <c r="C139">
        <f t="shared" si="6"/>
        <v>12</v>
      </c>
      <c r="D139">
        <f t="shared" si="7"/>
        <v>1965</v>
      </c>
      <c r="E139" t="str">
        <f t="shared" si="8"/>
        <v>12-1965</v>
      </c>
      <c r="F139">
        <v>0.12</v>
      </c>
      <c r="G139" t="s">
        <v>19</v>
      </c>
    </row>
    <row r="140" spans="1:7" x14ac:dyDescent="0.25">
      <c r="A140" t="s">
        <v>294</v>
      </c>
      <c r="B140" t="s">
        <v>295</v>
      </c>
      <c r="C140">
        <f t="shared" si="6"/>
        <v>1</v>
      </c>
      <c r="D140">
        <f t="shared" si="7"/>
        <v>1966</v>
      </c>
      <c r="E140" t="str">
        <f t="shared" si="8"/>
        <v>1-1966</v>
      </c>
      <c r="F140">
        <v>0.12</v>
      </c>
      <c r="G140" t="s">
        <v>19</v>
      </c>
    </row>
    <row r="141" spans="1:7" x14ac:dyDescent="0.25">
      <c r="A141" t="s">
        <v>296</v>
      </c>
      <c r="B141" t="s">
        <v>297</v>
      </c>
      <c r="C141">
        <f t="shared" si="6"/>
        <v>2</v>
      </c>
      <c r="D141">
        <f t="shared" si="7"/>
        <v>1966</v>
      </c>
      <c r="E141" t="str">
        <f t="shared" si="8"/>
        <v>2-1966</v>
      </c>
      <c r="F141">
        <v>0.12</v>
      </c>
      <c r="G141" t="s">
        <v>19</v>
      </c>
    </row>
    <row r="142" spans="1:7" x14ac:dyDescent="0.25">
      <c r="A142" t="s">
        <v>298</v>
      </c>
      <c r="B142" t="s">
        <v>299</v>
      </c>
      <c r="C142">
        <f t="shared" si="6"/>
        <v>3</v>
      </c>
      <c r="D142">
        <f t="shared" si="7"/>
        <v>1966</v>
      </c>
      <c r="E142" t="str">
        <f t="shared" si="8"/>
        <v>3-1966</v>
      </c>
      <c r="F142">
        <v>0.12</v>
      </c>
      <c r="G142" t="s">
        <v>19</v>
      </c>
    </row>
    <row r="143" spans="1:7" x14ac:dyDescent="0.25">
      <c r="A143" t="s">
        <v>300</v>
      </c>
      <c r="B143" t="s">
        <v>301</v>
      </c>
      <c r="C143">
        <f t="shared" si="6"/>
        <v>4</v>
      </c>
      <c r="D143">
        <f t="shared" si="7"/>
        <v>1966</v>
      </c>
      <c r="E143" t="str">
        <f t="shared" si="8"/>
        <v>4-1966</v>
      </c>
      <c r="F143">
        <v>0.13</v>
      </c>
      <c r="G143" t="s">
        <v>19</v>
      </c>
    </row>
    <row r="144" spans="1:7" x14ac:dyDescent="0.25">
      <c r="A144" t="s">
        <v>302</v>
      </c>
      <c r="B144" t="s">
        <v>303</v>
      </c>
      <c r="C144">
        <f t="shared" si="6"/>
        <v>5</v>
      </c>
      <c r="D144">
        <f t="shared" si="7"/>
        <v>1966</v>
      </c>
      <c r="E144" t="str">
        <f t="shared" si="8"/>
        <v>5-1966</v>
      </c>
      <c r="F144">
        <v>0.13</v>
      </c>
      <c r="G144" t="s">
        <v>19</v>
      </c>
    </row>
    <row r="145" spans="1:7" x14ac:dyDescent="0.25">
      <c r="A145" t="s">
        <v>304</v>
      </c>
      <c r="B145" t="s">
        <v>305</v>
      </c>
      <c r="C145">
        <f t="shared" si="6"/>
        <v>6</v>
      </c>
      <c r="D145">
        <f t="shared" si="7"/>
        <v>1966</v>
      </c>
      <c r="E145" t="str">
        <f t="shared" si="8"/>
        <v>6-1966</v>
      </c>
      <c r="F145">
        <v>0.13</v>
      </c>
      <c r="G145" t="s">
        <v>19</v>
      </c>
    </row>
    <row r="146" spans="1:7" x14ac:dyDescent="0.25">
      <c r="A146" t="s">
        <v>306</v>
      </c>
      <c r="B146" t="s">
        <v>307</v>
      </c>
      <c r="C146">
        <f t="shared" si="6"/>
        <v>7</v>
      </c>
      <c r="D146">
        <f t="shared" si="7"/>
        <v>1966</v>
      </c>
      <c r="E146" t="str">
        <f t="shared" si="8"/>
        <v>7-1966</v>
      </c>
      <c r="F146">
        <v>0.13</v>
      </c>
      <c r="G146" t="s">
        <v>19</v>
      </c>
    </row>
    <row r="147" spans="1:7" x14ac:dyDescent="0.25">
      <c r="A147" t="s">
        <v>308</v>
      </c>
      <c r="B147" t="s">
        <v>309</v>
      </c>
      <c r="C147">
        <f t="shared" si="6"/>
        <v>8</v>
      </c>
      <c r="D147">
        <f t="shared" si="7"/>
        <v>1966</v>
      </c>
      <c r="E147" t="str">
        <f t="shared" si="8"/>
        <v>8-1966</v>
      </c>
      <c r="F147">
        <v>0.13</v>
      </c>
      <c r="G147" t="s">
        <v>19</v>
      </c>
    </row>
    <row r="148" spans="1:7" x14ac:dyDescent="0.25">
      <c r="A148" t="s">
        <v>310</v>
      </c>
      <c r="B148" t="s">
        <v>311</v>
      </c>
      <c r="C148">
        <f t="shared" si="6"/>
        <v>9</v>
      </c>
      <c r="D148">
        <f t="shared" si="7"/>
        <v>1966</v>
      </c>
      <c r="E148" t="str">
        <f t="shared" si="8"/>
        <v>9-1966</v>
      </c>
      <c r="F148">
        <v>0.13</v>
      </c>
      <c r="G148" t="s">
        <v>19</v>
      </c>
    </row>
    <row r="149" spans="1:7" x14ac:dyDescent="0.25">
      <c r="A149" t="s">
        <v>312</v>
      </c>
      <c r="B149" t="s">
        <v>313</v>
      </c>
      <c r="C149">
        <f t="shared" si="6"/>
        <v>10</v>
      </c>
      <c r="D149">
        <f t="shared" si="7"/>
        <v>1966</v>
      </c>
      <c r="E149" t="str">
        <f t="shared" si="8"/>
        <v>10-1966</v>
      </c>
      <c r="F149">
        <v>0.13</v>
      </c>
      <c r="G149" t="s">
        <v>19</v>
      </c>
    </row>
    <row r="150" spans="1:7" x14ac:dyDescent="0.25">
      <c r="A150" t="s">
        <v>314</v>
      </c>
      <c r="B150" t="s">
        <v>315</v>
      </c>
      <c r="C150">
        <f t="shared" si="6"/>
        <v>11</v>
      </c>
      <c r="D150">
        <f t="shared" si="7"/>
        <v>1966</v>
      </c>
      <c r="E150" t="str">
        <f t="shared" si="8"/>
        <v>11-1966</v>
      </c>
      <c r="F150">
        <v>0.13</v>
      </c>
      <c r="G150" t="s">
        <v>19</v>
      </c>
    </row>
    <row r="151" spans="1:7" x14ac:dyDescent="0.25">
      <c r="A151" t="s">
        <v>316</v>
      </c>
      <c r="B151" t="s">
        <v>317</v>
      </c>
      <c r="C151">
        <f t="shared" si="6"/>
        <v>12</v>
      </c>
      <c r="D151">
        <f t="shared" si="7"/>
        <v>1966</v>
      </c>
      <c r="E151" t="str">
        <f t="shared" si="8"/>
        <v>12-1966</v>
      </c>
      <c r="F151">
        <v>0.13</v>
      </c>
      <c r="G151" t="s">
        <v>19</v>
      </c>
    </row>
    <row r="152" spans="1:7" x14ac:dyDescent="0.25">
      <c r="A152" t="s">
        <v>318</v>
      </c>
      <c r="B152" t="s">
        <v>319</v>
      </c>
      <c r="C152">
        <f t="shared" si="6"/>
        <v>1</v>
      </c>
      <c r="D152">
        <f t="shared" si="7"/>
        <v>1967</v>
      </c>
      <c r="E152" t="str">
        <f t="shared" si="8"/>
        <v>1-1967</v>
      </c>
      <c r="F152">
        <v>0.13</v>
      </c>
      <c r="G152" t="s">
        <v>19</v>
      </c>
    </row>
    <row r="153" spans="1:7" x14ac:dyDescent="0.25">
      <c r="A153" t="s">
        <v>320</v>
      </c>
      <c r="B153" t="s">
        <v>321</v>
      </c>
      <c r="C153">
        <f t="shared" si="6"/>
        <v>2</v>
      </c>
      <c r="D153">
        <f t="shared" si="7"/>
        <v>1967</v>
      </c>
      <c r="E153" t="str">
        <f t="shared" si="8"/>
        <v>2-1967</v>
      </c>
      <c r="F153">
        <v>0.13</v>
      </c>
      <c r="G153" t="s">
        <v>19</v>
      </c>
    </row>
    <row r="154" spans="1:7" x14ac:dyDescent="0.25">
      <c r="A154" t="s">
        <v>322</v>
      </c>
      <c r="B154" t="s">
        <v>323</v>
      </c>
      <c r="C154">
        <f t="shared" si="6"/>
        <v>3</v>
      </c>
      <c r="D154">
        <f t="shared" si="7"/>
        <v>1967</v>
      </c>
      <c r="E154" t="str">
        <f t="shared" si="8"/>
        <v>3-1967</v>
      </c>
      <c r="F154">
        <v>0.13</v>
      </c>
      <c r="G154" t="s">
        <v>19</v>
      </c>
    </row>
    <row r="155" spans="1:7" x14ac:dyDescent="0.25">
      <c r="A155" t="s">
        <v>324</v>
      </c>
      <c r="B155" t="s">
        <v>325</v>
      </c>
      <c r="C155">
        <f t="shared" si="6"/>
        <v>4</v>
      </c>
      <c r="D155">
        <f t="shared" si="7"/>
        <v>1967</v>
      </c>
      <c r="E155" t="str">
        <f t="shared" si="8"/>
        <v>4-1967</v>
      </c>
      <c r="F155">
        <v>0.13</v>
      </c>
      <c r="G155" t="s">
        <v>19</v>
      </c>
    </row>
    <row r="156" spans="1:7" x14ac:dyDescent="0.25">
      <c r="A156" t="s">
        <v>326</v>
      </c>
      <c r="B156" t="s">
        <v>327</v>
      </c>
      <c r="C156">
        <f t="shared" si="6"/>
        <v>5</v>
      </c>
      <c r="D156">
        <f t="shared" si="7"/>
        <v>1967</v>
      </c>
      <c r="E156" t="str">
        <f t="shared" si="8"/>
        <v>5-1967</v>
      </c>
      <c r="F156">
        <v>0.13</v>
      </c>
      <c r="G156" t="s">
        <v>19</v>
      </c>
    </row>
    <row r="157" spans="1:7" x14ac:dyDescent="0.25">
      <c r="A157" t="s">
        <v>328</v>
      </c>
      <c r="B157" t="s">
        <v>329</v>
      </c>
      <c r="C157">
        <f t="shared" si="6"/>
        <v>6</v>
      </c>
      <c r="D157">
        <f t="shared" si="7"/>
        <v>1967</v>
      </c>
      <c r="E157" t="str">
        <f t="shared" si="8"/>
        <v>6-1967</v>
      </c>
      <c r="F157">
        <v>0.14000000000000001</v>
      </c>
      <c r="G157" t="s">
        <v>19</v>
      </c>
    </row>
    <row r="158" spans="1:7" x14ac:dyDescent="0.25">
      <c r="A158" t="s">
        <v>330</v>
      </c>
      <c r="B158" t="s">
        <v>331</v>
      </c>
      <c r="C158">
        <f t="shared" si="6"/>
        <v>7</v>
      </c>
      <c r="D158">
        <f t="shared" si="7"/>
        <v>1967</v>
      </c>
      <c r="E158" t="str">
        <f t="shared" si="8"/>
        <v>7-1967</v>
      </c>
      <c r="F158">
        <v>0.14000000000000001</v>
      </c>
      <c r="G158" t="s">
        <v>19</v>
      </c>
    </row>
    <row r="159" spans="1:7" x14ac:dyDescent="0.25">
      <c r="A159" t="s">
        <v>332</v>
      </c>
      <c r="B159" t="s">
        <v>333</v>
      </c>
      <c r="C159">
        <f t="shared" si="6"/>
        <v>8</v>
      </c>
      <c r="D159">
        <f t="shared" si="7"/>
        <v>1967</v>
      </c>
      <c r="E159" t="str">
        <f t="shared" si="8"/>
        <v>8-1967</v>
      </c>
      <c r="F159">
        <v>0.14000000000000001</v>
      </c>
      <c r="G159" t="s">
        <v>19</v>
      </c>
    </row>
    <row r="160" spans="1:7" x14ac:dyDescent="0.25">
      <c r="A160" t="s">
        <v>334</v>
      </c>
      <c r="B160" t="s">
        <v>335</v>
      </c>
      <c r="C160">
        <f t="shared" si="6"/>
        <v>9</v>
      </c>
      <c r="D160">
        <f t="shared" si="7"/>
        <v>1967</v>
      </c>
      <c r="E160" t="str">
        <f t="shared" si="8"/>
        <v>9-1967</v>
      </c>
      <c r="F160">
        <v>0.14000000000000001</v>
      </c>
      <c r="G160" t="s">
        <v>19</v>
      </c>
    </row>
    <row r="161" spans="1:7" x14ac:dyDescent="0.25">
      <c r="A161" t="s">
        <v>336</v>
      </c>
      <c r="B161" t="s">
        <v>337</v>
      </c>
      <c r="C161">
        <f t="shared" si="6"/>
        <v>10</v>
      </c>
      <c r="D161">
        <f t="shared" si="7"/>
        <v>1967</v>
      </c>
      <c r="E161" t="str">
        <f t="shared" si="8"/>
        <v>10-1967</v>
      </c>
      <c r="F161">
        <v>0.14000000000000001</v>
      </c>
      <c r="G161" t="s">
        <v>19</v>
      </c>
    </row>
    <row r="162" spans="1:7" x14ac:dyDescent="0.25">
      <c r="A162" t="s">
        <v>338</v>
      </c>
      <c r="B162" t="s">
        <v>339</v>
      </c>
      <c r="C162">
        <f t="shared" si="6"/>
        <v>11</v>
      </c>
      <c r="D162">
        <f t="shared" si="7"/>
        <v>1967</v>
      </c>
      <c r="E162" t="str">
        <f t="shared" si="8"/>
        <v>11-1967</v>
      </c>
      <c r="F162">
        <v>0.14000000000000001</v>
      </c>
      <c r="G162" t="s">
        <v>19</v>
      </c>
    </row>
    <row r="163" spans="1:7" x14ac:dyDescent="0.25">
      <c r="A163" t="s">
        <v>340</v>
      </c>
      <c r="B163" t="s">
        <v>341</v>
      </c>
      <c r="C163">
        <f t="shared" si="6"/>
        <v>12</v>
      </c>
      <c r="D163">
        <f t="shared" si="7"/>
        <v>1967</v>
      </c>
      <c r="E163" t="str">
        <f t="shared" si="8"/>
        <v>12-1967</v>
      </c>
      <c r="F163">
        <v>0.14000000000000001</v>
      </c>
      <c r="G163" t="s">
        <v>19</v>
      </c>
    </row>
    <row r="164" spans="1:7" x14ac:dyDescent="0.25">
      <c r="A164" t="s">
        <v>342</v>
      </c>
      <c r="B164" t="s">
        <v>343</v>
      </c>
      <c r="C164">
        <f t="shared" si="6"/>
        <v>1</v>
      </c>
      <c r="D164">
        <f t="shared" si="7"/>
        <v>1968</v>
      </c>
      <c r="E164" t="str">
        <f t="shared" si="8"/>
        <v>1-1968</v>
      </c>
      <c r="F164">
        <v>0.14000000000000001</v>
      </c>
      <c r="G164" t="s">
        <v>19</v>
      </c>
    </row>
    <row r="165" spans="1:7" x14ac:dyDescent="0.25">
      <c r="A165" t="s">
        <v>344</v>
      </c>
      <c r="B165" t="s">
        <v>345</v>
      </c>
      <c r="C165">
        <f t="shared" si="6"/>
        <v>2</v>
      </c>
      <c r="D165">
        <f t="shared" si="7"/>
        <v>1968</v>
      </c>
      <c r="E165" t="str">
        <f t="shared" si="8"/>
        <v>2-1968</v>
      </c>
      <c r="F165">
        <v>0.14000000000000001</v>
      </c>
      <c r="G165" t="s">
        <v>19</v>
      </c>
    </row>
    <row r="166" spans="1:7" x14ac:dyDescent="0.25">
      <c r="A166" t="s">
        <v>346</v>
      </c>
      <c r="B166" t="s">
        <v>347</v>
      </c>
      <c r="C166">
        <f t="shared" si="6"/>
        <v>3</v>
      </c>
      <c r="D166">
        <f t="shared" si="7"/>
        <v>1968</v>
      </c>
      <c r="E166" t="str">
        <f t="shared" si="8"/>
        <v>3-1968</v>
      </c>
      <c r="F166">
        <v>0.14000000000000001</v>
      </c>
      <c r="G166" t="s">
        <v>19</v>
      </c>
    </row>
    <row r="167" spans="1:7" x14ac:dyDescent="0.25">
      <c r="A167" t="s">
        <v>348</v>
      </c>
      <c r="B167" t="s">
        <v>349</v>
      </c>
      <c r="C167">
        <f t="shared" si="6"/>
        <v>4</v>
      </c>
      <c r="D167">
        <f t="shared" si="7"/>
        <v>1968</v>
      </c>
      <c r="E167" t="str">
        <f t="shared" si="8"/>
        <v>4-1968</v>
      </c>
      <c r="F167">
        <v>0.15</v>
      </c>
      <c r="G167" t="s">
        <v>19</v>
      </c>
    </row>
    <row r="168" spans="1:7" x14ac:dyDescent="0.25">
      <c r="A168" t="s">
        <v>350</v>
      </c>
      <c r="B168" t="s">
        <v>351</v>
      </c>
      <c r="C168">
        <f t="shared" si="6"/>
        <v>5</v>
      </c>
      <c r="D168">
        <f t="shared" si="7"/>
        <v>1968</v>
      </c>
      <c r="E168" t="str">
        <f t="shared" si="8"/>
        <v>5-1968</v>
      </c>
      <c r="F168">
        <v>0.15</v>
      </c>
      <c r="G168" t="s">
        <v>19</v>
      </c>
    </row>
    <row r="169" spans="1:7" x14ac:dyDescent="0.25">
      <c r="A169" t="s">
        <v>352</v>
      </c>
      <c r="B169" t="s">
        <v>353</v>
      </c>
      <c r="C169">
        <f t="shared" si="6"/>
        <v>6</v>
      </c>
      <c r="D169">
        <f t="shared" si="7"/>
        <v>1968</v>
      </c>
      <c r="E169" t="str">
        <f t="shared" si="8"/>
        <v>6-1968</v>
      </c>
      <c r="F169">
        <v>0.15</v>
      </c>
      <c r="G169" t="s">
        <v>19</v>
      </c>
    </row>
    <row r="170" spans="1:7" x14ac:dyDescent="0.25">
      <c r="A170" t="s">
        <v>354</v>
      </c>
      <c r="B170" t="s">
        <v>355</v>
      </c>
      <c r="C170">
        <f t="shared" si="6"/>
        <v>7</v>
      </c>
      <c r="D170">
        <f t="shared" si="7"/>
        <v>1968</v>
      </c>
      <c r="E170" t="str">
        <f t="shared" si="8"/>
        <v>7-1968</v>
      </c>
      <c r="F170">
        <v>0.15</v>
      </c>
      <c r="G170" t="s">
        <v>19</v>
      </c>
    </row>
    <row r="171" spans="1:7" x14ac:dyDescent="0.25">
      <c r="A171" t="s">
        <v>356</v>
      </c>
      <c r="B171" t="s">
        <v>357</v>
      </c>
      <c r="C171">
        <f t="shared" si="6"/>
        <v>8</v>
      </c>
      <c r="D171">
        <f t="shared" si="7"/>
        <v>1968</v>
      </c>
      <c r="E171" t="str">
        <f t="shared" si="8"/>
        <v>8-1968</v>
      </c>
      <c r="F171">
        <v>0.15</v>
      </c>
      <c r="G171" t="s">
        <v>19</v>
      </c>
    </row>
    <row r="172" spans="1:7" x14ac:dyDescent="0.25">
      <c r="A172" t="s">
        <v>358</v>
      </c>
      <c r="B172" t="s">
        <v>359</v>
      </c>
      <c r="C172">
        <f t="shared" si="6"/>
        <v>9</v>
      </c>
      <c r="D172">
        <f t="shared" si="7"/>
        <v>1968</v>
      </c>
      <c r="E172" t="str">
        <f t="shared" si="8"/>
        <v>9-1968</v>
      </c>
      <c r="F172">
        <v>0.15</v>
      </c>
      <c r="G172" t="s">
        <v>19</v>
      </c>
    </row>
    <row r="173" spans="1:7" x14ac:dyDescent="0.25">
      <c r="A173" t="s">
        <v>360</v>
      </c>
      <c r="B173" t="s">
        <v>361</v>
      </c>
      <c r="C173">
        <f t="shared" si="6"/>
        <v>10</v>
      </c>
      <c r="D173">
        <f t="shared" si="7"/>
        <v>1968</v>
      </c>
      <c r="E173" t="str">
        <f t="shared" si="8"/>
        <v>10-1968</v>
      </c>
      <c r="F173">
        <v>0.15</v>
      </c>
      <c r="G173" t="s">
        <v>19</v>
      </c>
    </row>
    <row r="174" spans="1:7" x14ac:dyDescent="0.25">
      <c r="A174" t="s">
        <v>362</v>
      </c>
      <c r="B174" t="s">
        <v>363</v>
      </c>
      <c r="C174">
        <f t="shared" si="6"/>
        <v>11</v>
      </c>
      <c r="D174">
        <f t="shared" si="7"/>
        <v>1968</v>
      </c>
      <c r="E174" t="str">
        <f t="shared" si="8"/>
        <v>11-1968</v>
      </c>
      <c r="F174">
        <v>0.15</v>
      </c>
      <c r="G174" t="s">
        <v>19</v>
      </c>
    </row>
    <row r="175" spans="1:7" x14ac:dyDescent="0.25">
      <c r="A175" t="s">
        <v>364</v>
      </c>
      <c r="B175" t="s">
        <v>365</v>
      </c>
      <c r="C175">
        <f t="shared" si="6"/>
        <v>12</v>
      </c>
      <c r="D175">
        <f t="shared" si="7"/>
        <v>1968</v>
      </c>
      <c r="E175" t="str">
        <f t="shared" si="8"/>
        <v>12-1968</v>
      </c>
      <c r="F175">
        <v>0.15</v>
      </c>
      <c r="G175" t="s">
        <v>19</v>
      </c>
    </row>
    <row r="176" spans="1:7" x14ac:dyDescent="0.25">
      <c r="A176" t="s">
        <v>366</v>
      </c>
      <c r="B176" t="s">
        <v>367</v>
      </c>
      <c r="C176">
        <f t="shared" si="6"/>
        <v>1</v>
      </c>
      <c r="D176">
        <f t="shared" si="7"/>
        <v>1969</v>
      </c>
      <c r="E176" t="str">
        <f t="shared" si="8"/>
        <v>1-1969</v>
      </c>
      <c r="F176">
        <v>0.15</v>
      </c>
      <c r="G176" t="s">
        <v>19</v>
      </c>
    </row>
    <row r="177" spans="1:7" x14ac:dyDescent="0.25">
      <c r="A177" t="s">
        <v>368</v>
      </c>
      <c r="B177" t="s">
        <v>369</v>
      </c>
      <c r="C177">
        <f t="shared" si="6"/>
        <v>2</v>
      </c>
      <c r="D177">
        <f t="shared" si="7"/>
        <v>1969</v>
      </c>
      <c r="E177" t="str">
        <f t="shared" si="8"/>
        <v>2-1969</v>
      </c>
      <c r="F177">
        <v>0.15</v>
      </c>
      <c r="G177" t="s">
        <v>19</v>
      </c>
    </row>
    <row r="178" spans="1:7" x14ac:dyDescent="0.25">
      <c r="A178" t="s">
        <v>370</v>
      </c>
      <c r="B178" t="s">
        <v>371</v>
      </c>
      <c r="C178">
        <f t="shared" si="6"/>
        <v>3</v>
      </c>
      <c r="D178">
        <f t="shared" si="7"/>
        <v>1969</v>
      </c>
      <c r="E178" t="str">
        <f t="shared" si="8"/>
        <v>3-1969</v>
      </c>
      <c r="F178">
        <v>0.15</v>
      </c>
      <c r="G178" t="s">
        <v>19</v>
      </c>
    </row>
    <row r="179" spans="1:7" x14ac:dyDescent="0.25">
      <c r="A179" t="s">
        <v>372</v>
      </c>
      <c r="B179" t="s">
        <v>373</v>
      </c>
      <c r="C179">
        <f t="shared" si="6"/>
        <v>4</v>
      </c>
      <c r="D179">
        <f t="shared" si="7"/>
        <v>1969</v>
      </c>
      <c r="E179" t="str">
        <f t="shared" si="8"/>
        <v>4-1969</v>
      </c>
      <c r="F179">
        <v>0.15</v>
      </c>
      <c r="G179" t="s">
        <v>19</v>
      </c>
    </row>
    <row r="180" spans="1:7" x14ac:dyDescent="0.25">
      <c r="A180" t="s">
        <v>374</v>
      </c>
      <c r="B180" t="s">
        <v>375</v>
      </c>
      <c r="C180">
        <f t="shared" si="6"/>
        <v>5</v>
      </c>
      <c r="D180">
        <f t="shared" si="7"/>
        <v>1969</v>
      </c>
      <c r="E180" t="str">
        <f t="shared" si="8"/>
        <v>5-1969</v>
      </c>
      <c r="F180">
        <v>0.16</v>
      </c>
      <c r="G180" t="s">
        <v>19</v>
      </c>
    </row>
    <row r="181" spans="1:7" x14ac:dyDescent="0.25">
      <c r="A181" t="s">
        <v>376</v>
      </c>
      <c r="B181" t="s">
        <v>377</v>
      </c>
      <c r="C181">
        <f t="shared" si="6"/>
        <v>6</v>
      </c>
      <c r="D181">
        <f t="shared" si="7"/>
        <v>1969</v>
      </c>
      <c r="E181" t="str">
        <f t="shared" si="8"/>
        <v>6-1969</v>
      </c>
      <c r="F181">
        <v>0.16</v>
      </c>
      <c r="G181" t="s">
        <v>19</v>
      </c>
    </row>
    <row r="182" spans="1:7" x14ac:dyDescent="0.25">
      <c r="A182" t="s">
        <v>378</v>
      </c>
      <c r="B182" t="s">
        <v>379</v>
      </c>
      <c r="C182">
        <f t="shared" si="6"/>
        <v>7</v>
      </c>
      <c r="D182">
        <f t="shared" si="7"/>
        <v>1969</v>
      </c>
      <c r="E182" t="str">
        <f t="shared" si="8"/>
        <v>7-1969</v>
      </c>
      <c r="F182">
        <v>0.16</v>
      </c>
      <c r="G182" t="s">
        <v>19</v>
      </c>
    </row>
    <row r="183" spans="1:7" x14ac:dyDescent="0.25">
      <c r="A183" t="s">
        <v>380</v>
      </c>
      <c r="B183" t="s">
        <v>381</v>
      </c>
      <c r="C183">
        <f t="shared" si="6"/>
        <v>8</v>
      </c>
      <c r="D183">
        <f t="shared" si="7"/>
        <v>1969</v>
      </c>
      <c r="E183" t="str">
        <f t="shared" si="8"/>
        <v>8-1969</v>
      </c>
      <c r="F183">
        <v>0.16</v>
      </c>
      <c r="G183" t="s">
        <v>19</v>
      </c>
    </row>
    <row r="184" spans="1:7" x14ac:dyDescent="0.25">
      <c r="A184" t="s">
        <v>382</v>
      </c>
      <c r="B184" t="s">
        <v>383</v>
      </c>
      <c r="C184">
        <f t="shared" si="6"/>
        <v>9</v>
      </c>
      <c r="D184">
        <f t="shared" si="7"/>
        <v>1969</v>
      </c>
      <c r="E184" t="str">
        <f t="shared" si="8"/>
        <v>9-1969</v>
      </c>
      <c r="F184">
        <v>0.16</v>
      </c>
      <c r="G184" t="s">
        <v>19</v>
      </c>
    </row>
    <row r="185" spans="1:7" x14ac:dyDescent="0.25">
      <c r="A185" t="s">
        <v>384</v>
      </c>
      <c r="B185" t="s">
        <v>385</v>
      </c>
      <c r="C185">
        <f t="shared" si="6"/>
        <v>10</v>
      </c>
      <c r="D185">
        <f t="shared" si="7"/>
        <v>1969</v>
      </c>
      <c r="E185" t="str">
        <f t="shared" si="8"/>
        <v>10-1969</v>
      </c>
      <c r="F185">
        <v>0.16</v>
      </c>
      <c r="G185" t="s">
        <v>19</v>
      </c>
    </row>
    <row r="186" spans="1:7" x14ac:dyDescent="0.25">
      <c r="A186" t="s">
        <v>386</v>
      </c>
      <c r="B186" t="s">
        <v>387</v>
      </c>
      <c r="C186">
        <f t="shared" si="6"/>
        <v>11</v>
      </c>
      <c r="D186">
        <f t="shared" si="7"/>
        <v>1969</v>
      </c>
      <c r="E186" t="str">
        <f t="shared" si="8"/>
        <v>11-1969</v>
      </c>
      <c r="F186">
        <v>0.16</v>
      </c>
      <c r="G186" t="s">
        <v>19</v>
      </c>
    </row>
    <row r="187" spans="1:7" x14ac:dyDescent="0.25">
      <c r="A187" t="s">
        <v>388</v>
      </c>
      <c r="B187" t="s">
        <v>389</v>
      </c>
      <c r="C187">
        <f t="shared" si="6"/>
        <v>12</v>
      </c>
      <c r="D187">
        <f t="shared" si="7"/>
        <v>1969</v>
      </c>
      <c r="E187" t="str">
        <f t="shared" si="8"/>
        <v>12-1969</v>
      </c>
      <c r="F187">
        <v>0.16</v>
      </c>
      <c r="G187" t="s">
        <v>19</v>
      </c>
    </row>
    <row r="188" spans="1:7" x14ac:dyDescent="0.25">
      <c r="A188" t="s">
        <v>390</v>
      </c>
      <c r="B188" t="s">
        <v>391</v>
      </c>
      <c r="C188">
        <f t="shared" si="6"/>
        <v>1</v>
      </c>
      <c r="D188">
        <f t="shared" si="7"/>
        <v>1970</v>
      </c>
      <c r="E188" t="str">
        <f t="shared" si="8"/>
        <v>1-1970</v>
      </c>
      <c r="F188">
        <v>0.16</v>
      </c>
      <c r="G188" t="s">
        <v>19</v>
      </c>
    </row>
    <row r="189" spans="1:7" x14ac:dyDescent="0.25">
      <c r="A189" t="s">
        <v>392</v>
      </c>
      <c r="B189" t="s">
        <v>393</v>
      </c>
      <c r="C189">
        <f t="shared" si="6"/>
        <v>2</v>
      </c>
      <c r="D189">
        <f t="shared" si="7"/>
        <v>1970</v>
      </c>
      <c r="E189" t="str">
        <f t="shared" si="8"/>
        <v>2-1970</v>
      </c>
      <c r="F189">
        <v>0.16</v>
      </c>
      <c r="G189" t="s">
        <v>19</v>
      </c>
    </row>
    <row r="190" spans="1:7" x14ac:dyDescent="0.25">
      <c r="A190" t="s">
        <v>394</v>
      </c>
      <c r="B190" t="s">
        <v>395</v>
      </c>
      <c r="C190">
        <f t="shared" si="6"/>
        <v>3</v>
      </c>
      <c r="D190">
        <f t="shared" si="7"/>
        <v>1970</v>
      </c>
      <c r="E190" t="str">
        <f t="shared" si="8"/>
        <v>3-1970</v>
      </c>
      <c r="F190">
        <v>0.16</v>
      </c>
      <c r="G190" t="s">
        <v>19</v>
      </c>
    </row>
    <row r="191" spans="1:7" x14ac:dyDescent="0.25">
      <c r="A191" t="s">
        <v>396</v>
      </c>
      <c r="B191" t="s">
        <v>397</v>
      </c>
      <c r="C191">
        <f t="shared" si="6"/>
        <v>4</v>
      </c>
      <c r="D191">
        <f t="shared" si="7"/>
        <v>1970</v>
      </c>
      <c r="E191" t="str">
        <f t="shared" si="8"/>
        <v>4-1970</v>
      </c>
      <c r="F191">
        <v>0.17</v>
      </c>
      <c r="G191" t="s">
        <v>19</v>
      </c>
    </row>
    <row r="192" spans="1:7" x14ac:dyDescent="0.25">
      <c r="A192" t="s">
        <v>398</v>
      </c>
      <c r="B192" t="s">
        <v>399</v>
      </c>
      <c r="C192">
        <f t="shared" si="6"/>
        <v>5</v>
      </c>
      <c r="D192">
        <f t="shared" si="7"/>
        <v>1970</v>
      </c>
      <c r="E192" t="str">
        <f t="shared" si="8"/>
        <v>5-1970</v>
      </c>
      <c r="F192">
        <v>0.17</v>
      </c>
      <c r="G192" t="s">
        <v>19</v>
      </c>
    </row>
    <row r="193" spans="1:7" x14ac:dyDescent="0.25">
      <c r="A193" t="s">
        <v>400</v>
      </c>
      <c r="B193" t="s">
        <v>401</v>
      </c>
      <c r="C193">
        <f t="shared" si="6"/>
        <v>6</v>
      </c>
      <c r="D193">
        <f t="shared" si="7"/>
        <v>1970</v>
      </c>
      <c r="E193" t="str">
        <f t="shared" si="8"/>
        <v>6-1970</v>
      </c>
      <c r="F193">
        <v>0.17</v>
      </c>
      <c r="G193" t="s">
        <v>19</v>
      </c>
    </row>
    <row r="194" spans="1:7" x14ac:dyDescent="0.25">
      <c r="A194" t="s">
        <v>402</v>
      </c>
      <c r="B194" t="s">
        <v>403</v>
      </c>
      <c r="C194">
        <f t="shared" si="6"/>
        <v>7</v>
      </c>
      <c r="D194">
        <f t="shared" si="7"/>
        <v>1970</v>
      </c>
      <c r="E194" t="str">
        <f t="shared" si="8"/>
        <v>7-1970</v>
      </c>
      <c r="F194">
        <v>0.17</v>
      </c>
      <c r="G194" t="s">
        <v>19</v>
      </c>
    </row>
    <row r="195" spans="1:7" x14ac:dyDescent="0.25">
      <c r="A195" t="s">
        <v>404</v>
      </c>
      <c r="B195" t="s">
        <v>405</v>
      </c>
      <c r="C195">
        <f t="shared" ref="C195:C258" si="9">+MONTH(B195)</f>
        <v>8</v>
      </c>
      <c r="D195">
        <f t="shared" ref="D195:D258" si="10">+YEAR(B195)</f>
        <v>1970</v>
      </c>
      <c r="E195" t="str">
        <f t="shared" ref="E195:E258" si="11">+C195&amp;"-"&amp;D195</f>
        <v>8-1970</v>
      </c>
      <c r="F195">
        <v>0.17</v>
      </c>
      <c r="G195" t="s">
        <v>19</v>
      </c>
    </row>
    <row r="196" spans="1:7" x14ac:dyDescent="0.25">
      <c r="A196" t="s">
        <v>406</v>
      </c>
      <c r="B196" t="s">
        <v>407</v>
      </c>
      <c r="C196">
        <f t="shared" si="9"/>
        <v>9</v>
      </c>
      <c r="D196">
        <f t="shared" si="10"/>
        <v>1970</v>
      </c>
      <c r="E196" t="str">
        <f t="shared" si="11"/>
        <v>9-1970</v>
      </c>
      <c r="F196">
        <v>0.17</v>
      </c>
      <c r="G196" t="s">
        <v>19</v>
      </c>
    </row>
    <row r="197" spans="1:7" x14ac:dyDescent="0.25">
      <c r="A197" t="s">
        <v>408</v>
      </c>
      <c r="B197" t="s">
        <v>409</v>
      </c>
      <c r="C197">
        <f t="shared" si="9"/>
        <v>10</v>
      </c>
      <c r="D197">
        <f t="shared" si="10"/>
        <v>1970</v>
      </c>
      <c r="E197" t="str">
        <f t="shared" si="11"/>
        <v>10-1970</v>
      </c>
      <c r="F197">
        <v>0.17</v>
      </c>
      <c r="G197" t="s">
        <v>19</v>
      </c>
    </row>
    <row r="198" spans="1:7" x14ac:dyDescent="0.25">
      <c r="A198" t="s">
        <v>410</v>
      </c>
      <c r="B198" t="s">
        <v>411</v>
      </c>
      <c r="C198">
        <f t="shared" si="9"/>
        <v>11</v>
      </c>
      <c r="D198">
        <f t="shared" si="10"/>
        <v>1970</v>
      </c>
      <c r="E198" t="str">
        <f t="shared" si="11"/>
        <v>11-1970</v>
      </c>
      <c r="F198">
        <v>0.17</v>
      </c>
      <c r="G198" t="s">
        <v>19</v>
      </c>
    </row>
    <row r="199" spans="1:7" x14ac:dyDescent="0.25">
      <c r="A199" t="s">
        <v>412</v>
      </c>
      <c r="B199" t="s">
        <v>413</v>
      </c>
      <c r="C199">
        <f t="shared" si="9"/>
        <v>12</v>
      </c>
      <c r="D199">
        <f t="shared" si="10"/>
        <v>1970</v>
      </c>
      <c r="E199" t="str">
        <f t="shared" si="11"/>
        <v>12-1970</v>
      </c>
      <c r="F199">
        <v>0.17</v>
      </c>
      <c r="G199" t="s">
        <v>19</v>
      </c>
    </row>
    <row r="200" spans="1:7" x14ac:dyDescent="0.25">
      <c r="A200" t="s">
        <v>414</v>
      </c>
      <c r="B200" t="s">
        <v>415</v>
      </c>
      <c r="C200">
        <f t="shared" si="9"/>
        <v>1</v>
      </c>
      <c r="D200">
        <f t="shared" si="10"/>
        <v>1971</v>
      </c>
      <c r="E200" t="str">
        <f t="shared" si="11"/>
        <v>1-1971</v>
      </c>
      <c r="F200">
        <v>0.18</v>
      </c>
      <c r="G200" t="s">
        <v>19</v>
      </c>
    </row>
    <row r="201" spans="1:7" x14ac:dyDescent="0.25">
      <c r="A201" t="s">
        <v>416</v>
      </c>
      <c r="B201" t="s">
        <v>417</v>
      </c>
      <c r="C201">
        <f t="shared" si="9"/>
        <v>2</v>
      </c>
      <c r="D201">
        <f t="shared" si="10"/>
        <v>1971</v>
      </c>
      <c r="E201" t="str">
        <f t="shared" si="11"/>
        <v>2-1971</v>
      </c>
      <c r="F201">
        <v>0.18</v>
      </c>
      <c r="G201" t="s">
        <v>19</v>
      </c>
    </row>
    <row r="202" spans="1:7" x14ac:dyDescent="0.25">
      <c r="A202" t="s">
        <v>418</v>
      </c>
      <c r="B202" t="s">
        <v>419</v>
      </c>
      <c r="C202">
        <f t="shared" si="9"/>
        <v>3</v>
      </c>
      <c r="D202">
        <f t="shared" si="10"/>
        <v>1971</v>
      </c>
      <c r="E202" t="str">
        <f t="shared" si="11"/>
        <v>3-1971</v>
      </c>
      <c r="F202">
        <v>0.18</v>
      </c>
      <c r="G202" t="s">
        <v>19</v>
      </c>
    </row>
    <row r="203" spans="1:7" x14ac:dyDescent="0.25">
      <c r="A203" t="s">
        <v>420</v>
      </c>
      <c r="B203" t="s">
        <v>421</v>
      </c>
      <c r="C203">
        <f t="shared" si="9"/>
        <v>4</v>
      </c>
      <c r="D203">
        <f t="shared" si="10"/>
        <v>1971</v>
      </c>
      <c r="E203" t="str">
        <f t="shared" si="11"/>
        <v>4-1971</v>
      </c>
      <c r="F203">
        <v>0.18</v>
      </c>
      <c r="G203" t="s">
        <v>19</v>
      </c>
    </row>
    <row r="204" spans="1:7" x14ac:dyDescent="0.25">
      <c r="A204" t="s">
        <v>422</v>
      </c>
      <c r="B204" t="s">
        <v>423</v>
      </c>
      <c r="C204">
        <f t="shared" si="9"/>
        <v>5</v>
      </c>
      <c r="D204">
        <f t="shared" si="10"/>
        <v>1971</v>
      </c>
      <c r="E204" t="str">
        <f t="shared" si="11"/>
        <v>5-1971</v>
      </c>
      <c r="F204">
        <v>0.18</v>
      </c>
      <c r="G204" t="s">
        <v>19</v>
      </c>
    </row>
    <row r="205" spans="1:7" x14ac:dyDescent="0.25">
      <c r="A205" t="s">
        <v>424</v>
      </c>
      <c r="B205" t="s">
        <v>425</v>
      </c>
      <c r="C205">
        <f t="shared" si="9"/>
        <v>6</v>
      </c>
      <c r="D205">
        <f t="shared" si="10"/>
        <v>1971</v>
      </c>
      <c r="E205" t="str">
        <f t="shared" si="11"/>
        <v>6-1971</v>
      </c>
      <c r="F205">
        <v>0.19</v>
      </c>
      <c r="G205" t="s">
        <v>19</v>
      </c>
    </row>
    <row r="206" spans="1:7" x14ac:dyDescent="0.25">
      <c r="A206" t="s">
        <v>426</v>
      </c>
      <c r="B206" t="s">
        <v>427</v>
      </c>
      <c r="C206">
        <f t="shared" si="9"/>
        <v>7</v>
      </c>
      <c r="D206">
        <f t="shared" si="10"/>
        <v>1971</v>
      </c>
      <c r="E206" t="str">
        <f t="shared" si="11"/>
        <v>7-1971</v>
      </c>
      <c r="F206">
        <v>0.19</v>
      </c>
      <c r="G206" t="s">
        <v>19</v>
      </c>
    </row>
    <row r="207" spans="1:7" x14ac:dyDescent="0.25">
      <c r="A207" t="s">
        <v>428</v>
      </c>
      <c r="B207" t="s">
        <v>429</v>
      </c>
      <c r="C207">
        <f t="shared" si="9"/>
        <v>8</v>
      </c>
      <c r="D207">
        <f t="shared" si="10"/>
        <v>1971</v>
      </c>
      <c r="E207" t="str">
        <f t="shared" si="11"/>
        <v>8-1971</v>
      </c>
      <c r="F207">
        <v>0.19</v>
      </c>
      <c r="G207" t="s">
        <v>19</v>
      </c>
    </row>
    <row r="208" spans="1:7" x14ac:dyDescent="0.25">
      <c r="A208" t="s">
        <v>430</v>
      </c>
      <c r="B208" t="s">
        <v>431</v>
      </c>
      <c r="C208">
        <f t="shared" si="9"/>
        <v>9</v>
      </c>
      <c r="D208">
        <f t="shared" si="10"/>
        <v>1971</v>
      </c>
      <c r="E208" t="str">
        <f t="shared" si="11"/>
        <v>9-1971</v>
      </c>
      <c r="F208">
        <v>0.19</v>
      </c>
      <c r="G208" t="s">
        <v>19</v>
      </c>
    </row>
    <row r="209" spans="1:7" x14ac:dyDescent="0.25">
      <c r="A209" t="s">
        <v>432</v>
      </c>
      <c r="B209" t="s">
        <v>433</v>
      </c>
      <c r="C209">
        <f t="shared" si="9"/>
        <v>10</v>
      </c>
      <c r="D209">
        <f t="shared" si="10"/>
        <v>1971</v>
      </c>
      <c r="E209" t="str">
        <f t="shared" si="11"/>
        <v>10-1971</v>
      </c>
      <c r="F209">
        <v>0.19</v>
      </c>
      <c r="G209" t="s">
        <v>19</v>
      </c>
    </row>
    <row r="210" spans="1:7" x14ac:dyDescent="0.25">
      <c r="A210" t="s">
        <v>434</v>
      </c>
      <c r="B210" t="s">
        <v>435</v>
      </c>
      <c r="C210">
        <f t="shared" si="9"/>
        <v>11</v>
      </c>
      <c r="D210">
        <f t="shared" si="10"/>
        <v>1971</v>
      </c>
      <c r="E210" t="str">
        <f t="shared" si="11"/>
        <v>11-1971</v>
      </c>
      <c r="F210">
        <v>0.2</v>
      </c>
      <c r="G210" t="s">
        <v>19</v>
      </c>
    </row>
    <row r="211" spans="1:7" x14ac:dyDescent="0.25">
      <c r="A211" t="s">
        <v>436</v>
      </c>
      <c r="B211" t="s">
        <v>437</v>
      </c>
      <c r="C211">
        <f t="shared" si="9"/>
        <v>12</v>
      </c>
      <c r="D211">
        <f t="shared" si="10"/>
        <v>1971</v>
      </c>
      <c r="E211" t="str">
        <f t="shared" si="11"/>
        <v>12-1971</v>
      </c>
      <c r="F211">
        <v>0.2</v>
      </c>
      <c r="G211" t="s">
        <v>19</v>
      </c>
    </row>
    <row r="212" spans="1:7" x14ac:dyDescent="0.25">
      <c r="A212" t="s">
        <v>438</v>
      </c>
      <c r="B212" t="s">
        <v>439</v>
      </c>
      <c r="C212">
        <f t="shared" si="9"/>
        <v>1</v>
      </c>
      <c r="D212">
        <f t="shared" si="10"/>
        <v>1972</v>
      </c>
      <c r="E212" t="str">
        <f t="shared" si="11"/>
        <v>1-1972</v>
      </c>
      <c r="F212">
        <v>0.2</v>
      </c>
      <c r="G212" t="s">
        <v>19</v>
      </c>
    </row>
    <row r="213" spans="1:7" x14ac:dyDescent="0.25">
      <c r="A213" t="s">
        <v>440</v>
      </c>
      <c r="B213" t="s">
        <v>441</v>
      </c>
      <c r="C213">
        <f t="shared" si="9"/>
        <v>2</v>
      </c>
      <c r="D213">
        <f t="shared" si="10"/>
        <v>1972</v>
      </c>
      <c r="E213" t="str">
        <f t="shared" si="11"/>
        <v>2-1972</v>
      </c>
      <c r="F213">
        <v>0.2</v>
      </c>
      <c r="G213" t="s">
        <v>19</v>
      </c>
    </row>
    <row r="214" spans="1:7" x14ac:dyDescent="0.25">
      <c r="A214" t="s">
        <v>442</v>
      </c>
      <c r="B214" t="s">
        <v>443</v>
      </c>
      <c r="C214">
        <f t="shared" si="9"/>
        <v>3</v>
      </c>
      <c r="D214">
        <f t="shared" si="10"/>
        <v>1972</v>
      </c>
      <c r="E214" t="str">
        <f t="shared" si="11"/>
        <v>3-1972</v>
      </c>
      <c r="F214">
        <v>0.2</v>
      </c>
      <c r="G214" t="s">
        <v>19</v>
      </c>
    </row>
    <row r="215" spans="1:7" x14ac:dyDescent="0.25">
      <c r="A215" t="s">
        <v>444</v>
      </c>
      <c r="B215" t="s">
        <v>445</v>
      </c>
      <c r="C215">
        <f t="shared" si="9"/>
        <v>4</v>
      </c>
      <c r="D215">
        <f t="shared" si="10"/>
        <v>1972</v>
      </c>
      <c r="E215" t="str">
        <f t="shared" si="11"/>
        <v>4-1972</v>
      </c>
      <c r="F215">
        <v>0.21</v>
      </c>
      <c r="G215" t="s">
        <v>19</v>
      </c>
    </row>
    <row r="216" spans="1:7" x14ac:dyDescent="0.25">
      <c r="A216" t="s">
        <v>446</v>
      </c>
      <c r="B216" t="s">
        <v>447</v>
      </c>
      <c r="C216">
        <f t="shared" si="9"/>
        <v>5</v>
      </c>
      <c r="D216">
        <f t="shared" si="10"/>
        <v>1972</v>
      </c>
      <c r="E216" t="str">
        <f t="shared" si="11"/>
        <v>5-1972</v>
      </c>
      <c r="F216">
        <v>0.21</v>
      </c>
      <c r="G216" t="s">
        <v>19</v>
      </c>
    </row>
    <row r="217" spans="1:7" x14ac:dyDescent="0.25">
      <c r="A217" t="s">
        <v>448</v>
      </c>
      <c r="B217" t="s">
        <v>449</v>
      </c>
      <c r="C217">
        <f t="shared" si="9"/>
        <v>6</v>
      </c>
      <c r="D217">
        <f t="shared" si="10"/>
        <v>1972</v>
      </c>
      <c r="E217" t="str">
        <f t="shared" si="11"/>
        <v>6-1972</v>
      </c>
      <c r="F217">
        <v>0.21</v>
      </c>
      <c r="G217" t="s">
        <v>19</v>
      </c>
    </row>
    <row r="218" spans="1:7" x14ac:dyDescent="0.25">
      <c r="A218" t="s">
        <v>450</v>
      </c>
      <c r="B218" t="s">
        <v>451</v>
      </c>
      <c r="C218">
        <f t="shared" si="9"/>
        <v>7</v>
      </c>
      <c r="D218">
        <f t="shared" si="10"/>
        <v>1972</v>
      </c>
      <c r="E218" t="str">
        <f t="shared" si="11"/>
        <v>7-1972</v>
      </c>
      <c r="F218">
        <v>0.21</v>
      </c>
      <c r="G218" t="s">
        <v>19</v>
      </c>
    </row>
    <row r="219" spans="1:7" x14ac:dyDescent="0.25">
      <c r="A219" t="s">
        <v>452</v>
      </c>
      <c r="B219" t="s">
        <v>453</v>
      </c>
      <c r="C219">
        <f t="shared" si="9"/>
        <v>8</v>
      </c>
      <c r="D219">
        <f t="shared" si="10"/>
        <v>1972</v>
      </c>
      <c r="E219" t="str">
        <f t="shared" si="11"/>
        <v>8-1972</v>
      </c>
      <c r="F219">
        <v>0.21</v>
      </c>
      <c r="G219" t="s">
        <v>19</v>
      </c>
    </row>
    <row r="220" spans="1:7" x14ac:dyDescent="0.25">
      <c r="A220" t="s">
        <v>454</v>
      </c>
      <c r="B220" t="s">
        <v>455</v>
      </c>
      <c r="C220">
        <f t="shared" si="9"/>
        <v>9</v>
      </c>
      <c r="D220">
        <f t="shared" si="10"/>
        <v>1972</v>
      </c>
      <c r="E220" t="str">
        <f t="shared" si="11"/>
        <v>9-1972</v>
      </c>
      <c r="F220">
        <v>0.22</v>
      </c>
      <c r="G220" t="s">
        <v>19</v>
      </c>
    </row>
    <row r="221" spans="1:7" x14ac:dyDescent="0.25">
      <c r="A221" t="s">
        <v>456</v>
      </c>
      <c r="B221" t="s">
        <v>457</v>
      </c>
      <c r="C221">
        <f t="shared" si="9"/>
        <v>10</v>
      </c>
      <c r="D221">
        <f t="shared" si="10"/>
        <v>1972</v>
      </c>
      <c r="E221" t="str">
        <f t="shared" si="11"/>
        <v>10-1972</v>
      </c>
      <c r="F221">
        <v>0.22</v>
      </c>
      <c r="G221" t="s">
        <v>19</v>
      </c>
    </row>
    <row r="222" spans="1:7" x14ac:dyDescent="0.25">
      <c r="A222" t="s">
        <v>458</v>
      </c>
      <c r="B222" t="s">
        <v>459</v>
      </c>
      <c r="C222">
        <f t="shared" si="9"/>
        <v>11</v>
      </c>
      <c r="D222">
        <f t="shared" si="10"/>
        <v>1972</v>
      </c>
      <c r="E222" t="str">
        <f t="shared" si="11"/>
        <v>11-1972</v>
      </c>
      <c r="F222">
        <v>0.22</v>
      </c>
      <c r="G222" t="s">
        <v>19</v>
      </c>
    </row>
    <row r="223" spans="1:7" x14ac:dyDescent="0.25">
      <c r="A223" t="s">
        <v>460</v>
      </c>
      <c r="B223" t="s">
        <v>461</v>
      </c>
      <c r="C223">
        <f t="shared" si="9"/>
        <v>12</v>
      </c>
      <c r="D223">
        <f t="shared" si="10"/>
        <v>1972</v>
      </c>
      <c r="E223" t="str">
        <f t="shared" si="11"/>
        <v>12-1972</v>
      </c>
      <c r="F223">
        <v>0.22</v>
      </c>
      <c r="G223" t="s">
        <v>19</v>
      </c>
    </row>
    <row r="224" spans="1:7" x14ac:dyDescent="0.25">
      <c r="A224" t="s">
        <v>462</v>
      </c>
      <c r="B224" t="s">
        <v>463</v>
      </c>
      <c r="C224">
        <f t="shared" si="9"/>
        <v>1</v>
      </c>
      <c r="D224">
        <f t="shared" si="10"/>
        <v>1973</v>
      </c>
      <c r="E224" t="str">
        <f t="shared" si="11"/>
        <v>1-1973</v>
      </c>
      <c r="F224">
        <v>0.23</v>
      </c>
      <c r="G224" t="s">
        <v>19</v>
      </c>
    </row>
    <row r="225" spans="1:7" x14ac:dyDescent="0.25">
      <c r="A225" t="s">
        <v>464</v>
      </c>
      <c r="B225" t="s">
        <v>465</v>
      </c>
      <c r="C225">
        <f t="shared" si="9"/>
        <v>2</v>
      </c>
      <c r="D225">
        <f t="shared" si="10"/>
        <v>1973</v>
      </c>
      <c r="E225" t="str">
        <f t="shared" si="11"/>
        <v>2-1973</v>
      </c>
      <c r="F225">
        <v>0.23</v>
      </c>
      <c r="G225" t="s">
        <v>19</v>
      </c>
    </row>
    <row r="226" spans="1:7" x14ac:dyDescent="0.25">
      <c r="A226" t="s">
        <v>466</v>
      </c>
      <c r="B226" t="s">
        <v>467</v>
      </c>
      <c r="C226">
        <f t="shared" si="9"/>
        <v>3</v>
      </c>
      <c r="D226">
        <f t="shared" si="10"/>
        <v>1973</v>
      </c>
      <c r="E226" t="str">
        <f t="shared" si="11"/>
        <v>3-1973</v>
      </c>
      <c r="F226">
        <v>0.24</v>
      </c>
      <c r="G226" t="s">
        <v>19</v>
      </c>
    </row>
    <row r="227" spans="1:7" x14ac:dyDescent="0.25">
      <c r="A227" t="s">
        <v>468</v>
      </c>
      <c r="B227" t="s">
        <v>469</v>
      </c>
      <c r="C227">
        <f t="shared" si="9"/>
        <v>4</v>
      </c>
      <c r="D227">
        <f t="shared" si="10"/>
        <v>1973</v>
      </c>
      <c r="E227" t="str">
        <f t="shared" si="11"/>
        <v>4-1973</v>
      </c>
      <c r="F227">
        <v>0.25</v>
      </c>
      <c r="G227" t="s">
        <v>19</v>
      </c>
    </row>
    <row r="228" spans="1:7" x14ac:dyDescent="0.25">
      <c r="A228" t="s">
        <v>470</v>
      </c>
      <c r="B228" t="s">
        <v>471</v>
      </c>
      <c r="C228">
        <f t="shared" si="9"/>
        <v>5</v>
      </c>
      <c r="D228">
        <f t="shared" si="10"/>
        <v>1973</v>
      </c>
      <c r="E228" t="str">
        <f t="shared" si="11"/>
        <v>5-1973</v>
      </c>
      <c r="F228">
        <v>0.26</v>
      </c>
      <c r="G228" t="s">
        <v>19</v>
      </c>
    </row>
    <row r="229" spans="1:7" x14ac:dyDescent="0.25">
      <c r="A229" t="s">
        <v>472</v>
      </c>
      <c r="B229" t="s">
        <v>473</v>
      </c>
      <c r="C229">
        <f t="shared" si="9"/>
        <v>6</v>
      </c>
      <c r="D229">
        <f t="shared" si="10"/>
        <v>1973</v>
      </c>
      <c r="E229" t="str">
        <f t="shared" si="11"/>
        <v>6-1973</v>
      </c>
      <c r="F229">
        <v>0.26</v>
      </c>
      <c r="G229" t="s">
        <v>19</v>
      </c>
    </row>
    <row r="230" spans="1:7" x14ac:dyDescent="0.25">
      <c r="A230" t="s">
        <v>474</v>
      </c>
      <c r="B230" t="s">
        <v>475</v>
      </c>
      <c r="C230">
        <f t="shared" si="9"/>
        <v>7</v>
      </c>
      <c r="D230">
        <f t="shared" si="10"/>
        <v>1973</v>
      </c>
      <c r="E230" t="str">
        <f t="shared" si="11"/>
        <v>7-1973</v>
      </c>
      <c r="F230">
        <v>0.27</v>
      </c>
      <c r="G230" t="s">
        <v>19</v>
      </c>
    </row>
    <row r="231" spans="1:7" x14ac:dyDescent="0.25">
      <c r="A231" t="s">
        <v>476</v>
      </c>
      <c r="B231" t="s">
        <v>477</v>
      </c>
      <c r="C231">
        <f t="shared" si="9"/>
        <v>8</v>
      </c>
      <c r="D231">
        <f t="shared" si="10"/>
        <v>1973</v>
      </c>
      <c r="E231" t="str">
        <f t="shared" si="11"/>
        <v>8-1973</v>
      </c>
      <c r="F231">
        <v>0.26</v>
      </c>
      <c r="G231" t="s">
        <v>19</v>
      </c>
    </row>
    <row r="232" spans="1:7" x14ac:dyDescent="0.25">
      <c r="A232" t="s">
        <v>478</v>
      </c>
      <c r="B232" t="s">
        <v>479</v>
      </c>
      <c r="C232">
        <f t="shared" si="9"/>
        <v>9</v>
      </c>
      <c r="D232">
        <f t="shared" si="10"/>
        <v>1973</v>
      </c>
      <c r="E232" t="str">
        <f t="shared" si="11"/>
        <v>9-1973</v>
      </c>
      <c r="F232">
        <v>0.27</v>
      </c>
      <c r="G232" t="s">
        <v>19</v>
      </c>
    </row>
    <row r="233" spans="1:7" x14ac:dyDescent="0.25">
      <c r="A233" t="s">
        <v>480</v>
      </c>
      <c r="B233" t="s">
        <v>481</v>
      </c>
      <c r="C233">
        <f t="shared" si="9"/>
        <v>10</v>
      </c>
      <c r="D233">
        <f t="shared" si="10"/>
        <v>1973</v>
      </c>
      <c r="E233" t="str">
        <f t="shared" si="11"/>
        <v>10-1973</v>
      </c>
      <c r="F233">
        <v>0.27</v>
      </c>
      <c r="G233" t="s">
        <v>19</v>
      </c>
    </row>
    <row r="234" spans="1:7" x14ac:dyDescent="0.25">
      <c r="A234" t="s">
        <v>482</v>
      </c>
      <c r="B234" t="s">
        <v>483</v>
      </c>
      <c r="C234">
        <f t="shared" si="9"/>
        <v>11</v>
      </c>
      <c r="D234">
        <f t="shared" si="10"/>
        <v>1973</v>
      </c>
      <c r="E234" t="str">
        <f t="shared" si="11"/>
        <v>11-1973</v>
      </c>
      <c r="F234">
        <v>0.28000000000000003</v>
      </c>
      <c r="G234" t="s">
        <v>19</v>
      </c>
    </row>
    <row r="235" spans="1:7" x14ac:dyDescent="0.25">
      <c r="A235" t="s">
        <v>484</v>
      </c>
      <c r="B235" t="s">
        <v>485</v>
      </c>
      <c r="C235">
        <f t="shared" si="9"/>
        <v>12</v>
      </c>
      <c r="D235">
        <f t="shared" si="10"/>
        <v>1973</v>
      </c>
      <c r="E235" t="str">
        <f t="shared" si="11"/>
        <v>12-1973</v>
      </c>
      <c r="F235">
        <v>0.28000000000000003</v>
      </c>
      <c r="G235" t="s">
        <v>19</v>
      </c>
    </row>
    <row r="236" spans="1:7" x14ac:dyDescent="0.25">
      <c r="A236" t="s">
        <v>486</v>
      </c>
      <c r="B236" t="s">
        <v>487</v>
      </c>
      <c r="C236">
        <f t="shared" si="9"/>
        <v>1</v>
      </c>
      <c r="D236">
        <f t="shared" si="10"/>
        <v>1974</v>
      </c>
      <c r="E236" t="str">
        <f t="shared" si="11"/>
        <v>1-1974</v>
      </c>
      <c r="F236">
        <v>0.28999999999999998</v>
      </c>
      <c r="G236" t="s">
        <v>19</v>
      </c>
    </row>
    <row r="237" spans="1:7" x14ac:dyDescent="0.25">
      <c r="A237" t="s">
        <v>488</v>
      </c>
      <c r="B237" t="s">
        <v>489</v>
      </c>
      <c r="C237">
        <f t="shared" si="9"/>
        <v>2</v>
      </c>
      <c r="D237">
        <f t="shared" si="10"/>
        <v>1974</v>
      </c>
      <c r="E237" t="str">
        <f t="shared" si="11"/>
        <v>2-1974</v>
      </c>
      <c r="F237">
        <v>0.28999999999999998</v>
      </c>
      <c r="G237" t="s">
        <v>19</v>
      </c>
    </row>
    <row r="238" spans="1:7" x14ac:dyDescent="0.25">
      <c r="A238" t="s">
        <v>490</v>
      </c>
      <c r="B238" t="s">
        <v>491</v>
      </c>
      <c r="C238">
        <f t="shared" si="9"/>
        <v>3</v>
      </c>
      <c r="D238">
        <f t="shared" si="10"/>
        <v>1974</v>
      </c>
      <c r="E238" t="str">
        <f t="shared" si="11"/>
        <v>3-1974</v>
      </c>
      <c r="F238">
        <v>0.3</v>
      </c>
      <c r="G238" t="s">
        <v>19</v>
      </c>
    </row>
    <row r="239" spans="1:7" x14ac:dyDescent="0.25">
      <c r="A239" t="s">
        <v>492</v>
      </c>
      <c r="B239" t="s">
        <v>493</v>
      </c>
      <c r="C239">
        <f t="shared" si="9"/>
        <v>4</v>
      </c>
      <c r="D239">
        <f t="shared" si="10"/>
        <v>1974</v>
      </c>
      <c r="E239" t="str">
        <f t="shared" si="11"/>
        <v>4-1974</v>
      </c>
      <c r="F239">
        <v>0.31</v>
      </c>
      <c r="G239" t="s">
        <v>19</v>
      </c>
    </row>
    <row r="240" spans="1:7" x14ac:dyDescent="0.25">
      <c r="A240" t="s">
        <v>494</v>
      </c>
      <c r="B240" t="s">
        <v>495</v>
      </c>
      <c r="C240">
        <f t="shared" si="9"/>
        <v>5</v>
      </c>
      <c r="D240">
        <f t="shared" si="10"/>
        <v>1974</v>
      </c>
      <c r="E240" t="str">
        <f t="shared" si="11"/>
        <v>5-1974</v>
      </c>
      <c r="F240">
        <v>0.32</v>
      </c>
      <c r="G240" t="s">
        <v>19</v>
      </c>
    </row>
    <row r="241" spans="1:7" x14ac:dyDescent="0.25">
      <c r="A241" t="s">
        <v>496</v>
      </c>
      <c r="B241" t="s">
        <v>497</v>
      </c>
      <c r="C241">
        <f t="shared" si="9"/>
        <v>6</v>
      </c>
      <c r="D241">
        <f t="shared" si="10"/>
        <v>1974</v>
      </c>
      <c r="E241" t="str">
        <f t="shared" si="11"/>
        <v>6-1974</v>
      </c>
      <c r="F241">
        <v>0.32</v>
      </c>
      <c r="G241" t="s">
        <v>19</v>
      </c>
    </row>
    <row r="242" spans="1:7" x14ac:dyDescent="0.25">
      <c r="A242" t="s">
        <v>498</v>
      </c>
      <c r="B242" t="s">
        <v>499</v>
      </c>
      <c r="C242">
        <f t="shared" si="9"/>
        <v>7</v>
      </c>
      <c r="D242">
        <f t="shared" si="10"/>
        <v>1974</v>
      </c>
      <c r="E242" t="str">
        <f t="shared" si="11"/>
        <v>7-1974</v>
      </c>
      <c r="F242">
        <v>0.32</v>
      </c>
      <c r="G242" t="s">
        <v>19</v>
      </c>
    </row>
    <row r="243" spans="1:7" x14ac:dyDescent="0.25">
      <c r="A243" t="s">
        <v>500</v>
      </c>
      <c r="B243" t="s">
        <v>501</v>
      </c>
      <c r="C243">
        <f t="shared" si="9"/>
        <v>8</v>
      </c>
      <c r="D243">
        <f t="shared" si="10"/>
        <v>1974</v>
      </c>
      <c r="E243" t="str">
        <f t="shared" si="11"/>
        <v>8-1974</v>
      </c>
      <c r="F243">
        <v>0.32</v>
      </c>
      <c r="G243" t="s">
        <v>19</v>
      </c>
    </row>
    <row r="244" spans="1:7" x14ac:dyDescent="0.25">
      <c r="A244" t="s">
        <v>502</v>
      </c>
      <c r="B244" t="s">
        <v>503</v>
      </c>
      <c r="C244">
        <f t="shared" si="9"/>
        <v>9</v>
      </c>
      <c r="D244">
        <f t="shared" si="10"/>
        <v>1974</v>
      </c>
      <c r="E244" t="str">
        <f t="shared" si="11"/>
        <v>9-1974</v>
      </c>
      <c r="F244">
        <v>0.33</v>
      </c>
      <c r="G244" t="s">
        <v>19</v>
      </c>
    </row>
    <row r="245" spans="1:7" x14ac:dyDescent="0.25">
      <c r="A245" t="s">
        <v>504</v>
      </c>
      <c r="B245" t="s">
        <v>505</v>
      </c>
      <c r="C245">
        <f t="shared" si="9"/>
        <v>10</v>
      </c>
      <c r="D245">
        <f t="shared" si="10"/>
        <v>1974</v>
      </c>
      <c r="E245" t="str">
        <f t="shared" si="11"/>
        <v>10-1974</v>
      </c>
      <c r="F245">
        <v>0.34</v>
      </c>
      <c r="G245" t="s">
        <v>19</v>
      </c>
    </row>
    <row r="246" spans="1:7" x14ac:dyDescent="0.25">
      <c r="A246" t="s">
        <v>506</v>
      </c>
      <c r="B246" t="s">
        <v>507</v>
      </c>
      <c r="C246">
        <f t="shared" si="9"/>
        <v>11</v>
      </c>
      <c r="D246">
        <f t="shared" si="10"/>
        <v>1974</v>
      </c>
      <c r="E246" t="str">
        <f t="shared" si="11"/>
        <v>11-1974</v>
      </c>
      <c r="F246">
        <v>0.35</v>
      </c>
      <c r="G246" t="s">
        <v>19</v>
      </c>
    </row>
    <row r="247" spans="1:7" x14ac:dyDescent="0.25">
      <c r="A247" t="s">
        <v>508</v>
      </c>
      <c r="B247" t="s">
        <v>509</v>
      </c>
      <c r="C247">
        <f t="shared" si="9"/>
        <v>12</v>
      </c>
      <c r="D247">
        <f t="shared" si="10"/>
        <v>1974</v>
      </c>
      <c r="E247" t="str">
        <f t="shared" si="11"/>
        <v>12-1974</v>
      </c>
      <c r="F247">
        <v>0.35</v>
      </c>
      <c r="G247" t="s">
        <v>19</v>
      </c>
    </row>
    <row r="248" spans="1:7" x14ac:dyDescent="0.25">
      <c r="A248" t="s">
        <v>510</v>
      </c>
      <c r="B248" t="s">
        <v>511</v>
      </c>
      <c r="C248">
        <f t="shared" si="9"/>
        <v>1</v>
      </c>
      <c r="D248">
        <f t="shared" si="10"/>
        <v>1975</v>
      </c>
      <c r="E248" t="str">
        <f t="shared" si="11"/>
        <v>1-1975</v>
      </c>
      <c r="F248">
        <v>0.36</v>
      </c>
      <c r="G248" t="s">
        <v>19</v>
      </c>
    </row>
    <row r="249" spans="1:7" x14ac:dyDescent="0.25">
      <c r="A249" t="s">
        <v>512</v>
      </c>
      <c r="B249" t="s">
        <v>513</v>
      </c>
      <c r="C249">
        <f t="shared" si="9"/>
        <v>2</v>
      </c>
      <c r="D249">
        <f t="shared" si="10"/>
        <v>1975</v>
      </c>
      <c r="E249" t="str">
        <f t="shared" si="11"/>
        <v>2-1975</v>
      </c>
      <c r="F249">
        <v>0.37</v>
      </c>
      <c r="G249" t="s">
        <v>19</v>
      </c>
    </row>
    <row r="250" spans="1:7" x14ac:dyDescent="0.25">
      <c r="A250" t="s">
        <v>514</v>
      </c>
      <c r="B250" t="s">
        <v>515</v>
      </c>
      <c r="C250">
        <f t="shared" si="9"/>
        <v>3</v>
      </c>
      <c r="D250">
        <f t="shared" si="10"/>
        <v>1975</v>
      </c>
      <c r="E250" t="str">
        <f t="shared" si="11"/>
        <v>3-1975</v>
      </c>
      <c r="F250">
        <v>0.38</v>
      </c>
      <c r="G250" t="s">
        <v>19</v>
      </c>
    </row>
    <row r="251" spans="1:7" x14ac:dyDescent="0.25">
      <c r="A251" t="s">
        <v>516</v>
      </c>
      <c r="B251" t="s">
        <v>517</v>
      </c>
      <c r="C251">
        <f t="shared" si="9"/>
        <v>4</v>
      </c>
      <c r="D251">
        <f t="shared" si="10"/>
        <v>1975</v>
      </c>
      <c r="E251" t="str">
        <f t="shared" si="11"/>
        <v>4-1975</v>
      </c>
      <c r="F251">
        <v>0.39</v>
      </c>
      <c r="G251" t="s">
        <v>19</v>
      </c>
    </row>
    <row r="252" spans="1:7" x14ac:dyDescent="0.25">
      <c r="A252" t="s">
        <v>518</v>
      </c>
      <c r="B252" t="s">
        <v>519</v>
      </c>
      <c r="C252">
        <f t="shared" si="9"/>
        <v>5</v>
      </c>
      <c r="D252">
        <f t="shared" si="10"/>
        <v>1975</v>
      </c>
      <c r="E252" t="str">
        <f t="shared" si="11"/>
        <v>5-1975</v>
      </c>
      <c r="F252">
        <v>0.4</v>
      </c>
      <c r="G252" t="s">
        <v>19</v>
      </c>
    </row>
    <row r="253" spans="1:7" x14ac:dyDescent="0.25">
      <c r="A253" t="s">
        <v>520</v>
      </c>
      <c r="B253" t="s">
        <v>521</v>
      </c>
      <c r="C253">
        <f t="shared" si="9"/>
        <v>6</v>
      </c>
      <c r="D253">
        <f t="shared" si="10"/>
        <v>1975</v>
      </c>
      <c r="E253" t="str">
        <f t="shared" si="11"/>
        <v>6-1975</v>
      </c>
      <c r="F253">
        <v>0.4</v>
      </c>
      <c r="G253" t="s">
        <v>19</v>
      </c>
    </row>
    <row r="254" spans="1:7" x14ac:dyDescent="0.25">
      <c r="A254" t="s">
        <v>522</v>
      </c>
      <c r="B254" t="s">
        <v>523</v>
      </c>
      <c r="C254">
        <f t="shared" si="9"/>
        <v>7</v>
      </c>
      <c r="D254">
        <f t="shared" si="10"/>
        <v>1975</v>
      </c>
      <c r="E254" t="str">
        <f t="shared" si="11"/>
        <v>7-1975</v>
      </c>
      <c r="F254">
        <v>0.4</v>
      </c>
      <c r="G254" t="s">
        <v>19</v>
      </c>
    </row>
    <row r="255" spans="1:7" x14ac:dyDescent="0.25">
      <c r="A255" t="s">
        <v>524</v>
      </c>
      <c r="B255" t="s">
        <v>525</v>
      </c>
      <c r="C255">
        <f t="shared" si="9"/>
        <v>8</v>
      </c>
      <c r="D255">
        <f t="shared" si="10"/>
        <v>1975</v>
      </c>
      <c r="E255" t="str">
        <f t="shared" si="11"/>
        <v>8-1975</v>
      </c>
      <c r="F255">
        <v>0.4</v>
      </c>
      <c r="G255" t="s">
        <v>19</v>
      </c>
    </row>
    <row r="256" spans="1:7" x14ac:dyDescent="0.25">
      <c r="A256" t="s">
        <v>526</v>
      </c>
      <c r="B256" t="s">
        <v>527</v>
      </c>
      <c r="C256">
        <f t="shared" si="9"/>
        <v>9</v>
      </c>
      <c r="D256">
        <f t="shared" si="10"/>
        <v>1975</v>
      </c>
      <c r="E256" t="str">
        <f t="shared" si="11"/>
        <v>9-1975</v>
      </c>
      <c r="F256">
        <v>0.41</v>
      </c>
      <c r="G256" t="s">
        <v>19</v>
      </c>
    </row>
    <row r="257" spans="1:7" x14ac:dyDescent="0.25">
      <c r="A257" t="s">
        <v>528</v>
      </c>
      <c r="B257" t="s">
        <v>529</v>
      </c>
      <c r="C257">
        <f t="shared" si="9"/>
        <v>10</v>
      </c>
      <c r="D257">
        <f t="shared" si="10"/>
        <v>1975</v>
      </c>
      <c r="E257" t="str">
        <f t="shared" si="11"/>
        <v>10-1975</v>
      </c>
      <c r="F257">
        <v>0.41</v>
      </c>
      <c r="G257" t="s">
        <v>19</v>
      </c>
    </row>
    <row r="258" spans="1:7" x14ac:dyDescent="0.25">
      <c r="A258" t="s">
        <v>530</v>
      </c>
      <c r="B258" t="s">
        <v>531</v>
      </c>
      <c r="C258">
        <f t="shared" si="9"/>
        <v>11</v>
      </c>
      <c r="D258">
        <f t="shared" si="10"/>
        <v>1975</v>
      </c>
      <c r="E258" t="str">
        <f t="shared" si="11"/>
        <v>11-1975</v>
      </c>
      <c r="F258">
        <v>0.41</v>
      </c>
      <c r="G258" t="s">
        <v>19</v>
      </c>
    </row>
    <row r="259" spans="1:7" x14ac:dyDescent="0.25">
      <c r="A259" t="s">
        <v>532</v>
      </c>
      <c r="B259" t="s">
        <v>533</v>
      </c>
      <c r="C259">
        <f t="shared" ref="C259:C322" si="12">+MONTH(B259)</f>
        <v>12</v>
      </c>
      <c r="D259">
        <f t="shared" ref="D259:D322" si="13">+YEAR(B259)</f>
        <v>1975</v>
      </c>
      <c r="E259" t="str">
        <f t="shared" ref="E259:E322" si="14">+C259&amp;"-"&amp;D259</f>
        <v>12-1975</v>
      </c>
      <c r="F259">
        <v>0.41</v>
      </c>
      <c r="G259" t="s">
        <v>19</v>
      </c>
    </row>
    <row r="260" spans="1:7" x14ac:dyDescent="0.25">
      <c r="A260" t="s">
        <v>534</v>
      </c>
      <c r="B260" t="s">
        <v>535</v>
      </c>
      <c r="C260">
        <f t="shared" si="12"/>
        <v>1</v>
      </c>
      <c r="D260">
        <f t="shared" si="13"/>
        <v>1976</v>
      </c>
      <c r="E260" t="str">
        <f t="shared" si="14"/>
        <v>1-1976</v>
      </c>
      <c r="F260">
        <v>0.42</v>
      </c>
      <c r="G260" t="s">
        <v>19</v>
      </c>
    </row>
    <row r="261" spans="1:7" x14ac:dyDescent="0.25">
      <c r="A261" t="s">
        <v>536</v>
      </c>
      <c r="B261" t="s">
        <v>537</v>
      </c>
      <c r="C261">
        <f t="shared" si="12"/>
        <v>2</v>
      </c>
      <c r="D261">
        <f t="shared" si="13"/>
        <v>1976</v>
      </c>
      <c r="E261" t="str">
        <f t="shared" si="14"/>
        <v>2-1976</v>
      </c>
      <c r="F261">
        <v>0.43</v>
      </c>
      <c r="G261" t="s">
        <v>19</v>
      </c>
    </row>
    <row r="262" spans="1:7" x14ac:dyDescent="0.25">
      <c r="A262" t="s">
        <v>538</v>
      </c>
      <c r="B262" t="s">
        <v>539</v>
      </c>
      <c r="C262">
        <f t="shared" si="12"/>
        <v>3</v>
      </c>
      <c r="D262">
        <f t="shared" si="13"/>
        <v>1976</v>
      </c>
      <c r="E262" t="str">
        <f t="shared" si="14"/>
        <v>3-1976</v>
      </c>
      <c r="F262">
        <v>0.44</v>
      </c>
      <c r="G262" t="s">
        <v>19</v>
      </c>
    </row>
    <row r="263" spans="1:7" x14ac:dyDescent="0.25">
      <c r="A263" t="s">
        <v>540</v>
      </c>
      <c r="B263" t="s">
        <v>541</v>
      </c>
      <c r="C263">
        <f t="shared" si="12"/>
        <v>4</v>
      </c>
      <c r="D263">
        <f t="shared" si="13"/>
        <v>1976</v>
      </c>
      <c r="E263" t="str">
        <f t="shared" si="14"/>
        <v>4-1976</v>
      </c>
      <c r="F263">
        <v>0.45</v>
      </c>
      <c r="G263" t="s">
        <v>19</v>
      </c>
    </row>
    <row r="264" spans="1:7" x14ac:dyDescent="0.25">
      <c r="A264" t="s">
        <v>542</v>
      </c>
      <c r="B264" t="s">
        <v>543</v>
      </c>
      <c r="C264">
        <f t="shared" si="12"/>
        <v>5</v>
      </c>
      <c r="D264">
        <f t="shared" si="13"/>
        <v>1976</v>
      </c>
      <c r="E264" t="str">
        <f t="shared" si="14"/>
        <v>5-1976</v>
      </c>
      <c r="F264">
        <v>0.46</v>
      </c>
      <c r="G264" t="s">
        <v>19</v>
      </c>
    </row>
    <row r="265" spans="1:7" x14ac:dyDescent="0.25">
      <c r="A265" t="s">
        <v>544</v>
      </c>
      <c r="B265" t="s">
        <v>545</v>
      </c>
      <c r="C265">
        <f t="shared" si="12"/>
        <v>6</v>
      </c>
      <c r="D265">
        <f t="shared" si="13"/>
        <v>1976</v>
      </c>
      <c r="E265" t="str">
        <f t="shared" si="14"/>
        <v>6-1976</v>
      </c>
      <c r="F265">
        <v>0.47</v>
      </c>
      <c r="G265" t="s">
        <v>19</v>
      </c>
    </row>
    <row r="266" spans="1:7" x14ac:dyDescent="0.25">
      <c r="A266" t="s">
        <v>546</v>
      </c>
      <c r="B266" t="s">
        <v>547</v>
      </c>
      <c r="C266">
        <f t="shared" si="12"/>
        <v>7</v>
      </c>
      <c r="D266">
        <f t="shared" si="13"/>
        <v>1976</v>
      </c>
      <c r="E266" t="str">
        <f t="shared" si="14"/>
        <v>7-1976</v>
      </c>
      <c r="F266">
        <v>0.48</v>
      </c>
      <c r="G266" t="s">
        <v>19</v>
      </c>
    </row>
    <row r="267" spans="1:7" x14ac:dyDescent="0.25">
      <c r="A267" t="s">
        <v>548</v>
      </c>
      <c r="B267" t="s">
        <v>549</v>
      </c>
      <c r="C267">
        <f t="shared" si="12"/>
        <v>8</v>
      </c>
      <c r="D267">
        <f t="shared" si="13"/>
        <v>1976</v>
      </c>
      <c r="E267" t="str">
        <f t="shared" si="14"/>
        <v>8-1976</v>
      </c>
      <c r="F267">
        <v>0.49</v>
      </c>
      <c r="G267" t="s">
        <v>19</v>
      </c>
    </row>
    <row r="268" spans="1:7" x14ac:dyDescent="0.25">
      <c r="A268" t="s">
        <v>550</v>
      </c>
      <c r="B268" t="s">
        <v>551</v>
      </c>
      <c r="C268">
        <f t="shared" si="12"/>
        <v>9</v>
      </c>
      <c r="D268">
        <f t="shared" si="13"/>
        <v>1976</v>
      </c>
      <c r="E268" t="str">
        <f t="shared" si="14"/>
        <v>9-1976</v>
      </c>
      <c r="F268">
        <v>0.5</v>
      </c>
      <c r="G268" t="s">
        <v>19</v>
      </c>
    </row>
    <row r="269" spans="1:7" x14ac:dyDescent="0.25">
      <c r="A269" t="s">
        <v>552</v>
      </c>
      <c r="B269" t="s">
        <v>553</v>
      </c>
      <c r="C269">
        <f t="shared" si="12"/>
        <v>10</v>
      </c>
      <c r="D269">
        <f t="shared" si="13"/>
        <v>1976</v>
      </c>
      <c r="E269" t="str">
        <f t="shared" si="14"/>
        <v>10-1976</v>
      </c>
      <c r="F269">
        <v>0.5</v>
      </c>
      <c r="G269" t="s">
        <v>19</v>
      </c>
    </row>
    <row r="270" spans="1:7" x14ac:dyDescent="0.25">
      <c r="A270" t="s">
        <v>554</v>
      </c>
      <c r="B270" t="s">
        <v>555</v>
      </c>
      <c r="C270">
        <f t="shared" si="12"/>
        <v>11</v>
      </c>
      <c r="D270">
        <f t="shared" si="13"/>
        <v>1976</v>
      </c>
      <c r="E270" t="str">
        <f t="shared" si="14"/>
        <v>11-1976</v>
      </c>
      <c r="F270">
        <v>0.52</v>
      </c>
      <c r="G270" t="s">
        <v>19</v>
      </c>
    </row>
    <row r="271" spans="1:7" x14ac:dyDescent="0.25">
      <c r="A271" t="s">
        <v>556</v>
      </c>
      <c r="B271" t="s">
        <v>557</v>
      </c>
      <c r="C271">
        <f t="shared" si="12"/>
        <v>12</v>
      </c>
      <c r="D271">
        <f t="shared" si="13"/>
        <v>1976</v>
      </c>
      <c r="E271" t="str">
        <f t="shared" si="14"/>
        <v>12-1976</v>
      </c>
      <c r="F271">
        <v>0.52</v>
      </c>
      <c r="G271" t="s">
        <v>19</v>
      </c>
    </row>
    <row r="272" spans="1:7" x14ac:dyDescent="0.25">
      <c r="A272" t="s">
        <v>558</v>
      </c>
      <c r="B272" t="s">
        <v>559</v>
      </c>
      <c r="C272">
        <f t="shared" si="12"/>
        <v>1</v>
      </c>
      <c r="D272">
        <f t="shared" si="13"/>
        <v>1977</v>
      </c>
      <c r="E272" t="str">
        <f t="shared" si="14"/>
        <v>1-1977</v>
      </c>
      <c r="F272">
        <v>0.53</v>
      </c>
      <c r="G272" t="s">
        <v>19</v>
      </c>
    </row>
    <row r="273" spans="1:7" x14ac:dyDescent="0.25">
      <c r="A273" t="s">
        <v>560</v>
      </c>
      <c r="B273" t="s">
        <v>561</v>
      </c>
      <c r="C273">
        <f t="shared" si="12"/>
        <v>2</v>
      </c>
      <c r="D273">
        <f t="shared" si="13"/>
        <v>1977</v>
      </c>
      <c r="E273" t="str">
        <f t="shared" si="14"/>
        <v>2-1977</v>
      </c>
      <c r="F273">
        <v>0.55000000000000004</v>
      </c>
      <c r="G273" t="s">
        <v>19</v>
      </c>
    </row>
    <row r="274" spans="1:7" x14ac:dyDescent="0.25">
      <c r="A274" t="s">
        <v>562</v>
      </c>
      <c r="B274" t="s">
        <v>563</v>
      </c>
      <c r="C274">
        <f t="shared" si="12"/>
        <v>3</v>
      </c>
      <c r="D274">
        <f t="shared" si="13"/>
        <v>1977</v>
      </c>
      <c r="E274" t="str">
        <f t="shared" si="14"/>
        <v>3-1977</v>
      </c>
      <c r="F274">
        <v>0.57999999999999996</v>
      </c>
      <c r="G274" t="s">
        <v>19</v>
      </c>
    </row>
    <row r="275" spans="1:7" x14ac:dyDescent="0.25">
      <c r="A275" t="s">
        <v>564</v>
      </c>
      <c r="B275" t="s">
        <v>565</v>
      </c>
      <c r="C275">
        <f t="shared" si="12"/>
        <v>4</v>
      </c>
      <c r="D275">
        <f t="shared" si="13"/>
        <v>1977</v>
      </c>
      <c r="E275" t="str">
        <f t="shared" si="14"/>
        <v>4-1977</v>
      </c>
      <c r="F275">
        <v>0.62</v>
      </c>
      <c r="G275" t="s">
        <v>19</v>
      </c>
    </row>
    <row r="276" spans="1:7" x14ac:dyDescent="0.25">
      <c r="A276" t="s">
        <v>566</v>
      </c>
      <c r="B276" t="s">
        <v>567</v>
      </c>
      <c r="C276">
        <f t="shared" si="12"/>
        <v>5</v>
      </c>
      <c r="D276">
        <f t="shared" si="13"/>
        <v>1977</v>
      </c>
      <c r="E276" t="str">
        <f t="shared" si="14"/>
        <v>5-1977</v>
      </c>
      <c r="F276">
        <v>0.64</v>
      </c>
      <c r="G276" t="s">
        <v>19</v>
      </c>
    </row>
    <row r="277" spans="1:7" x14ac:dyDescent="0.25">
      <c r="A277" t="s">
        <v>568</v>
      </c>
      <c r="B277" t="s">
        <v>569</v>
      </c>
      <c r="C277">
        <f t="shared" si="12"/>
        <v>6</v>
      </c>
      <c r="D277">
        <f t="shared" si="13"/>
        <v>1977</v>
      </c>
      <c r="E277" t="str">
        <f t="shared" si="14"/>
        <v>6-1977</v>
      </c>
      <c r="F277">
        <v>0.66</v>
      </c>
      <c r="G277" t="s">
        <v>19</v>
      </c>
    </row>
    <row r="278" spans="1:7" x14ac:dyDescent="0.25">
      <c r="A278" t="s">
        <v>570</v>
      </c>
      <c r="B278" t="s">
        <v>571</v>
      </c>
      <c r="C278">
        <f t="shared" si="12"/>
        <v>7</v>
      </c>
      <c r="D278">
        <f t="shared" si="13"/>
        <v>1977</v>
      </c>
      <c r="E278" t="str">
        <f t="shared" si="14"/>
        <v>7-1977</v>
      </c>
      <c r="F278">
        <v>0.67</v>
      </c>
      <c r="G278" t="s">
        <v>19</v>
      </c>
    </row>
    <row r="279" spans="1:7" x14ac:dyDescent="0.25">
      <c r="A279" t="s">
        <v>572</v>
      </c>
      <c r="B279" t="s">
        <v>573</v>
      </c>
      <c r="C279">
        <f t="shared" si="12"/>
        <v>8</v>
      </c>
      <c r="D279">
        <f t="shared" si="13"/>
        <v>1977</v>
      </c>
      <c r="E279" t="str">
        <f t="shared" si="14"/>
        <v>8-1977</v>
      </c>
      <c r="F279">
        <v>0.67</v>
      </c>
      <c r="G279" t="s">
        <v>19</v>
      </c>
    </row>
    <row r="280" spans="1:7" x14ac:dyDescent="0.25">
      <c r="A280" t="s">
        <v>574</v>
      </c>
      <c r="B280" t="s">
        <v>575</v>
      </c>
      <c r="C280">
        <f t="shared" si="12"/>
        <v>9</v>
      </c>
      <c r="D280">
        <f t="shared" si="13"/>
        <v>1977</v>
      </c>
      <c r="E280" t="str">
        <f t="shared" si="14"/>
        <v>9-1977</v>
      </c>
      <c r="F280">
        <v>0.67</v>
      </c>
      <c r="G280" t="s">
        <v>19</v>
      </c>
    </row>
    <row r="281" spans="1:7" x14ac:dyDescent="0.25">
      <c r="A281" t="s">
        <v>576</v>
      </c>
      <c r="B281" t="s">
        <v>577</v>
      </c>
      <c r="C281">
        <f t="shared" si="12"/>
        <v>10</v>
      </c>
      <c r="D281">
        <f t="shared" si="13"/>
        <v>1977</v>
      </c>
      <c r="E281" t="str">
        <f t="shared" si="14"/>
        <v>10-1977</v>
      </c>
      <c r="F281">
        <v>0.67</v>
      </c>
      <c r="G281" t="s">
        <v>19</v>
      </c>
    </row>
    <row r="282" spans="1:7" x14ac:dyDescent="0.25">
      <c r="A282" t="s">
        <v>578</v>
      </c>
      <c r="B282" t="s">
        <v>579</v>
      </c>
      <c r="C282">
        <f t="shared" si="12"/>
        <v>11</v>
      </c>
      <c r="D282">
        <f t="shared" si="13"/>
        <v>1977</v>
      </c>
      <c r="E282" t="str">
        <f t="shared" si="14"/>
        <v>11-1977</v>
      </c>
      <c r="F282">
        <v>0.67</v>
      </c>
      <c r="G282" t="s">
        <v>19</v>
      </c>
    </row>
    <row r="283" spans="1:7" x14ac:dyDescent="0.25">
      <c r="A283" t="s">
        <v>580</v>
      </c>
      <c r="B283" t="s">
        <v>581</v>
      </c>
      <c r="C283">
        <f t="shared" si="12"/>
        <v>12</v>
      </c>
      <c r="D283">
        <f t="shared" si="13"/>
        <v>1977</v>
      </c>
      <c r="E283" t="str">
        <f t="shared" si="14"/>
        <v>12-1977</v>
      </c>
      <c r="F283">
        <v>0.67</v>
      </c>
      <c r="G283" t="s">
        <v>19</v>
      </c>
    </row>
    <row r="284" spans="1:7" x14ac:dyDescent="0.25">
      <c r="A284" t="s">
        <v>582</v>
      </c>
      <c r="B284" t="s">
        <v>583</v>
      </c>
      <c r="C284">
        <f t="shared" si="12"/>
        <v>1</v>
      </c>
      <c r="D284">
        <f t="shared" si="13"/>
        <v>1978</v>
      </c>
      <c r="E284" t="str">
        <f t="shared" si="14"/>
        <v>1-1978</v>
      </c>
      <c r="F284">
        <v>0.68</v>
      </c>
      <c r="G284" t="s">
        <v>19</v>
      </c>
    </row>
    <row r="285" spans="1:7" x14ac:dyDescent="0.25">
      <c r="A285" t="s">
        <v>584</v>
      </c>
      <c r="B285" t="s">
        <v>585</v>
      </c>
      <c r="C285">
        <f t="shared" si="12"/>
        <v>2</v>
      </c>
      <c r="D285">
        <f t="shared" si="13"/>
        <v>1978</v>
      </c>
      <c r="E285" t="str">
        <f t="shared" si="14"/>
        <v>2-1978</v>
      </c>
      <c r="F285">
        <v>0.69</v>
      </c>
      <c r="G285" t="s">
        <v>19</v>
      </c>
    </row>
    <row r="286" spans="1:7" x14ac:dyDescent="0.25">
      <c r="A286" t="s">
        <v>586</v>
      </c>
      <c r="B286" t="s">
        <v>587</v>
      </c>
      <c r="C286">
        <f t="shared" si="12"/>
        <v>3</v>
      </c>
      <c r="D286">
        <f t="shared" si="13"/>
        <v>1978</v>
      </c>
      <c r="E286" t="str">
        <f t="shared" si="14"/>
        <v>3-1978</v>
      </c>
      <c r="F286">
        <v>0.71</v>
      </c>
      <c r="G286" t="s">
        <v>19</v>
      </c>
    </row>
    <row r="287" spans="1:7" x14ac:dyDescent="0.25">
      <c r="A287" t="s">
        <v>588</v>
      </c>
      <c r="B287" t="s">
        <v>589</v>
      </c>
      <c r="C287">
        <f t="shared" si="12"/>
        <v>4</v>
      </c>
      <c r="D287">
        <f t="shared" si="13"/>
        <v>1978</v>
      </c>
      <c r="E287" t="str">
        <f t="shared" si="14"/>
        <v>4-1978</v>
      </c>
      <c r="F287">
        <v>0.72</v>
      </c>
      <c r="G287" t="s">
        <v>19</v>
      </c>
    </row>
    <row r="288" spans="1:7" x14ac:dyDescent="0.25">
      <c r="A288" t="s">
        <v>590</v>
      </c>
      <c r="B288" t="s">
        <v>591</v>
      </c>
      <c r="C288">
        <f t="shared" si="12"/>
        <v>5</v>
      </c>
      <c r="D288">
        <f t="shared" si="13"/>
        <v>1978</v>
      </c>
      <c r="E288" t="str">
        <f t="shared" si="14"/>
        <v>5-1978</v>
      </c>
      <c r="F288">
        <v>0.74</v>
      </c>
      <c r="G288" t="s">
        <v>19</v>
      </c>
    </row>
    <row r="289" spans="1:7" x14ac:dyDescent="0.25">
      <c r="A289" t="s">
        <v>592</v>
      </c>
      <c r="B289" t="s">
        <v>593</v>
      </c>
      <c r="C289">
        <f t="shared" si="12"/>
        <v>6</v>
      </c>
      <c r="D289">
        <f t="shared" si="13"/>
        <v>1978</v>
      </c>
      <c r="E289" t="str">
        <f t="shared" si="14"/>
        <v>6-1978</v>
      </c>
      <c r="F289">
        <v>0.76</v>
      </c>
      <c r="G289" t="s">
        <v>19</v>
      </c>
    </row>
    <row r="290" spans="1:7" x14ac:dyDescent="0.25">
      <c r="A290" t="s">
        <v>594</v>
      </c>
      <c r="B290" t="s">
        <v>595</v>
      </c>
      <c r="C290">
        <f t="shared" si="12"/>
        <v>7</v>
      </c>
      <c r="D290">
        <f t="shared" si="13"/>
        <v>1978</v>
      </c>
      <c r="E290" t="str">
        <f t="shared" si="14"/>
        <v>7-1978</v>
      </c>
      <c r="F290">
        <v>0.76</v>
      </c>
      <c r="G290" t="s">
        <v>19</v>
      </c>
    </row>
    <row r="291" spans="1:7" x14ac:dyDescent="0.25">
      <c r="A291" t="s">
        <v>596</v>
      </c>
      <c r="B291" t="s">
        <v>597</v>
      </c>
      <c r="C291">
        <f t="shared" si="12"/>
        <v>8</v>
      </c>
      <c r="D291">
        <f t="shared" si="13"/>
        <v>1978</v>
      </c>
      <c r="E291" t="str">
        <f t="shared" si="14"/>
        <v>8-1978</v>
      </c>
      <c r="F291">
        <v>0.76</v>
      </c>
      <c r="G291" t="s">
        <v>19</v>
      </c>
    </row>
    <row r="292" spans="1:7" x14ac:dyDescent="0.25">
      <c r="A292" t="s">
        <v>598</v>
      </c>
      <c r="B292" t="s">
        <v>599</v>
      </c>
      <c r="C292">
        <f t="shared" si="12"/>
        <v>9</v>
      </c>
      <c r="D292">
        <f t="shared" si="13"/>
        <v>1978</v>
      </c>
      <c r="E292" t="str">
        <f t="shared" si="14"/>
        <v>9-1978</v>
      </c>
      <c r="F292">
        <v>0.76</v>
      </c>
      <c r="G292" t="s">
        <v>19</v>
      </c>
    </row>
    <row r="293" spans="1:7" x14ac:dyDescent="0.25">
      <c r="A293" t="s">
        <v>600</v>
      </c>
      <c r="B293" t="s">
        <v>601</v>
      </c>
      <c r="C293">
        <f t="shared" si="12"/>
        <v>10</v>
      </c>
      <c r="D293">
        <f t="shared" si="13"/>
        <v>1978</v>
      </c>
      <c r="E293" t="str">
        <f t="shared" si="14"/>
        <v>10-1978</v>
      </c>
      <c r="F293">
        <v>0.78</v>
      </c>
      <c r="G293" t="s">
        <v>19</v>
      </c>
    </row>
    <row r="294" spans="1:7" x14ac:dyDescent="0.25">
      <c r="A294" t="s">
        <v>602</v>
      </c>
      <c r="B294" t="s">
        <v>603</v>
      </c>
      <c r="C294">
        <f t="shared" si="12"/>
        <v>11</v>
      </c>
      <c r="D294">
        <f t="shared" si="13"/>
        <v>1978</v>
      </c>
      <c r="E294" t="str">
        <f t="shared" si="14"/>
        <v>11-1978</v>
      </c>
      <c r="F294">
        <v>0.79</v>
      </c>
      <c r="G294" t="s">
        <v>19</v>
      </c>
    </row>
    <row r="295" spans="1:7" x14ac:dyDescent="0.25">
      <c r="A295" t="s">
        <v>604</v>
      </c>
      <c r="B295" t="s">
        <v>605</v>
      </c>
      <c r="C295">
        <f t="shared" si="12"/>
        <v>12</v>
      </c>
      <c r="D295">
        <f t="shared" si="13"/>
        <v>1978</v>
      </c>
      <c r="E295" t="str">
        <f t="shared" si="14"/>
        <v>12-1978</v>
      </c>
      <c r="F295">
        <v>0.8</v>
      </c>
      <c r="G295" t="s">
        <v>19</v>
      </c>
    </row>
    <row r="296" spans="1:7" x14ac:dyDescent="0.25">
      <c r="A296" t="s">
        <v>606</v>
      </c>
      <c r="B296" t="s">
        <v>607</v>
      </c>
      <c r="C296">
        <f t="shared" si="12"/>
        <v>1</v>
      </c>
      <c r="D296">
        <f t="shared" si="13"/>
        <v>1979</v>
      </c>
      <c r="E296" t="str">
        <f t="shared" si="14"/>
        <v>1-1979</v>
      </c>
      <c r="F296">
        <v>0.82</v>
      </c>
      <c r="G296" t="s">
        <v>19</v>
      </c>
    </row>
    <row r="297" spans="1:7" x14ac:dyDescent="0.25">
      <c r="A297" t="s">
        <v>608</v>
      </c>
      <c r="B297" t="s">
        <v>609</v>
      </c>
      <c r="C297">
        <f t="shared" si="12"/>
        <v>2</v>
      </c>
      <c r="D297">
        <f t="shared" si="13"/>
        <v>1979</v>
      </c>
      <c r="E297" t="str">
        <f t="shared" si="14"/>
        <v>2-1979</v>
      </c>
      <c r="F297">
        <v>0.84</v>
      </c>
      <c r="G297" t="s">
        <v>19</v>
      </c>
    </row>
    <row r="298" spans="1:7" x14ac:dyDescent="0.25">
      <c r="A298" t="s">
        <v>610</v>
      </c>
      <c r="B298" t="s">
        <v>611</v>
      </c>
      <c r="C298">
        <f t="shared" si="12"/>
        <v>3</v>
      </c>
      <c r="D298">
        <f t="shared" si="13"/>
        <v>1979</v>
      </c>
      <c r="E298" t="str">
        <f t="shared" si="14"/>
        <v>3-1979</v>
      </c>
      <c r="F298">
        <v>0.87</v>
      </c>
      <c r="G298" t="s">
        <v>19</v>
      </c>
    </row>
    <row r="299" spans="1:7" x14ac:dyDescent="0.25">
      <c r="A299" t="s">
        <v>612</v>
      </c>
      <c r="B299" t="s">
        <v>613</v>
      </c>
      <c r="C299">
        <f t="shared" si="12"/>
        <v>4</v>
      </c>
      <c r="D299">
        <f t="shared" si="13"/>
        <v>1979</v>
      </c>
      <c r="E299" t="str">
        <f t="shared" si="14"/>
        <v>4-1979</v>
      </c>
      <c r="F299">
        <v>0.89</v>
      </c>
      <c r="G299" t="s">
        <v>19</v>
      </c>
    </row>
    <row r="300" spans="1:7" x14ac:dyDescent="0.25">
      <c r="A300" t="s">
        <v>614</v>
      </c>
      <c r="B300" t="s">
        <v>615</v>
      </c>
      <c r="C300">
        <f t="shared" si="12"/>
        <v>5</v>
      </c>
      <c r="D300">
        <f t="shared" si="13"/>
        <v>1979</v>
      </c>
      <c r="E300" t="str">
        <f t="shared" si="14"/>
        <v>5-1979</v>
      </c>
      <c r="F300">
        <v>0.91</v>
      </c>
      <c r="G300" t="s">
        <v>19</v>
      </c>
    </row>
    <row r="301" spans="1:7" x14ac:dyDescent="0.25">
      <c r="A301" t="s">
        <v>616</v>
      </c>
      <c r="B301" t="s">
        <v>617</v>
      </c>
      <c r="C301">
        <f t="shared" si="12"/>
        <v>6</v>
      </c>
      <c r="D301">
        <f t="shared" si="13"/>
        <v>1979</v>
      </c>
      <c r="E301" t="str">
        <f t="shared" si="14"/>
        <v>6-1979</v>
      </c>
      <c r="F301">
        <v>0.92</v>
      </c>
      <c r="G301" t="s">
        <v>19</v>
      </c>
    </row>
    <row r="302" spans="1:7" x14ac:dyDescent="0.25">
      <c r="A302" t="s">
        <v>618</v>
      </c>
      <c r="B302" t="s">
        <v>619</v>
      </c>
      <c r="C302">
        <f t="shared" si="12"/>
        <v>7</v>
      </c>
      <c r="D302">
        <f t="shared" si="13"/>
        <v>1979</v>
      </c>
      <c r="E302" t="str">
        <f t="shared" si="14"/>
        <v>7-1979</v>
      </c>
      <c r="F302">
        <v>0.93</v>
      </c>
      <c r="G302" t="s">
        <v>19</v>
      </c>
    </row>
    <row r="303" spans="1:7" x14ac:dyDescent="0.25">
      <c r="A303" t="s">
        <v>620</v>
      </c>
      <c r="B303" t="s">
        <v>621</v>
      </c>
      <c r="C303">
        <f t="shared" si="12"/>
        <v>8</v>
      </c>
      <c r="D303">
        <f t="shared" si="13"/>
        <v>1979</v>
      </c>
      <c r="E303" t="str">
        <f t="shared" si="14"/>
        <v>8-1979</v>
      </c>
      <c r="F303">
        <v>0.95</v>
      </c>
      <c r="G303" t="s">
        <v>19</v>
      </c>
    </row>
    <row r="304" spans="1:7" x14ac:dyDescent="0.25">
      <c r="A304" t="s">
        <v>622</v>
      </c>
      <c r="B304" t="s">
        <v>623</v>
      </c>
      <c r="C304">
        <f t="shared" si="12"/>
        <v>9</v>
      </c>
      <c r="D304">
        <f t="shared" si="13"/>
        <v>1979</v>
      </c>
      <c r="E304" t="str">
        <f t="shared" si="14"/>
        <v>9-1979</v>
      </c>
      <c r="F304">
        <v>0.97</v>
      </c>
      <c r="G304" t="s">
        <v>19</v>
      </c>
    </row>
    <row r="305" spans="1:7" x14ac:dyDescent="0.25">
      <c r="A305" t="s">
        <v>624</v>
      </c>
      <c r="B305" t="s">
        <v>625</v>
      </c>
      <c r="C305">
        <f t="shared" si="12"/>
        <v>10</v>
      </c>
      <c r="D305">
        <f t="shared" si="13"/>
        <v>1979</v>
      </c>
      <c r="E305" t="str">
        <f t="shared" si="14"/>
        <v>10-1979</v>
      </c>
      <c r="F305">
        <v>0.98</v>
      </c>
      <c r="G305" t="s">
        <v>19</v>
      </c>
    </row>
    <row r="306" spans="1:7" x14ac:dyDescent="0.25">
      <c r="A306" t="s">
        <v>626</v>
      </c>
      <c r="B306" t="s">
        <v>627</v>
      </c>
      <c r="C306">
        <f t="shared" si="12"/>
        <v>11</v>
      </c>
      <c r="D306">
        <f t="shared" si="13"/>
        <v>1979</v>
      </c>
      <c r="E306" t="str">
        <f t="shared" si="14"/>
        <v>11-1979</v>
      </c>
      <c r="F306">
        <v>1.01</v>
      </c>
      <c r="G306" t="s">
        <v>19</v>
      </c>
    </row>
    <row r="307" spans="1:7" x14ac:dyDescent="0.25">
      <c r="A307" t="s">
        <v>628</v>
      </c>
      <c r="B307" t="s">
        <v>629</v>
      </c>
      <c r="C307">
        <f t="shared" si="12"/>
        <v>12</v>
      </c>
      <c r="D307">
        <f t="shared" si="13"/>
        <v>1979</v>
      </c>
      <c r="E307" t="str">
        <f t="shared" si="14"/>
        <v>12-1979</v>
      </c>
      <c r="F307">
        <v>1.02</v>
      </c>
      <c r="G307" t="s">
        <v>19</v>
      </c>
    </row>
    <row r="308" spans="1:7" x14ac:dyDescent="0.25">
      <c r="A308" t="s">
        <v>630</v>
      </c>
      <c r="B308" t="s">
        <v>631</v>
      </c>
      <c r="C308">
        <f t="shared" si="12"/>
        <v>1</v>
      </c>
      <c r="D308">
        <f t="shared" si="13"/>
        <v>1980</v>
      </c>
      <c r="E308" t="str">
        <f t="shared" si="14"/>
        <v>1-1980</v>
      </c>
      <c r="F308">
        <v>1.05</v>
      </c>
      <c r="G308" t="s">
        <v>19</v>
      </c>
    </row>
    <row r="309" spans="1:7" x14ac:dyDescent="0.25">
      <c r="A309" t="s">
        <v>632</v>
      </c>
      <c r="B309" t="s">
        <v>633</v>
      </c>
      <c r="C309">
        <f t="shared" si="12"/>
        <v>2</v>
      </c>
      <c r="D309">
        <f t="shared" si="13"/>
        <v>1980</v>
      </c>
      <c r="E309" t="str">
        <f t="shared" si="14"/>
        <v>2-1980</v>
      </c>
      <c r="F309">
        <v>1.06</v>
      </c>
      <c r="G309" t="s">
        <v>19</v>
      </c>
    </row>
    <row r="310" spans="1:7" x14ac:dyDescent="0.25">
      <c r="A310" t="s">
        <v>634</v>
      </c>
      <c r="B310" t="s">
        <v>635</v>
      </c>
      <c r="C310">
        <f t="shared" si="12"/>
        <v>3</v>
      </c>
      <c r="D310">
        <f t="shared" si="13"/>
        <v>1980</v>
      </c>
      <c r="E310" t="str">
        <f t="shared" si="14"/>
        <v>3-1980</v>
      </c>
      <c r="F310">
        <v>1.08</v>
      </c>
      <c r="G310" t="s">
        <v>19</v>
      </c>
    </row>
    <row r="311" spans="1:7" x14ac:dyDescent="0.25">
      <c r="A311" t="s">
        <v>636</v>
      </c>
      <c r="B311" t="s">
        <v>637</v>
      </c>
      <c r="C311">
        <f t="shared" si="12"/>
        <v>4</v>
      </c>
      <c r="D311">
        <f t="shared" si="13"/>
        <v>1980</v>
      </c>
      <c r="E311" t="str">
        <f t="shared" si="14"/>
        <v>4-1980</v>
      </c>
      <c r="F311">
        <v>1.1200000000000001</v>
      </c>
      <c r="G311" t="s">
        <v>19</v>
      </c>
    </row>
    <row r="312" spans="1:7" x14ac:dyDescent="0.25">
      <c r="A312" t="s">
        <v>638</v>
      </c>
      <c r="B312" t="s">
        <v>639</v>
      </c>
      <c r="C312">
        <f t="shared" si="12"/>
        <v>5</v>
      </c>
      <c r="D312">
        <f t="shared" si="13"/>
        <v>1980</v>
      </c>
      <c r="E312" t="str">
        <f t="shared" si="14"/>
        <v>5-1980</v>
      </c>
      <c r="F312">
        <v>1.1599999999999999</v>
      </c>
      <c r="G312" t="s">
        <v>19</v>
      </c>
    </row>
    <row r="313" spans="1:7" x14ac:dyDescent="0.25">
      <c r="A313" t="s">
        <v>640</v>
      </c>
      <c r="B313" t="s">
        <v>641</v>
      </c>
      <c r="C313">
        <f t="shared" si="12"/>
        <v>6</v>
      </c>
      <c r="D313">
        <f t="shared" si="13"/>
        <v>1980</v>
      </c>
      <c r="E313" t="str">
        <f t="shared" si="14"/>
        <v>6-1980</v>
      </c>
      <c r="F313">
        <v>1.18</v>
      </c>
      <c r="G313" t="s">
        <v>19</v>
      </c>
    </row>
    <row r="314" spans="1:7" x14ac:dyDescent="0.25">
      <c r="A314" t="s">
        <v>642</v>
      </c>
      <c r="B314" t="s">
        <v>643</v>
      </c>
      <c r="C314">
        <f t="shared" si="12"/>
        <v>7</v>
      </c>
      <c r="D314">
        <f t="shared" si="13"/>
        <v>1980</v>
      </c>
      <c r="E314" t="str">
        <f t="shared" si="14"/>
        <v>7-1980</v>
      </c>
      <c r="F314">
        <v>1.19</v>
      </c>
      <c r="G314" t="s">
        <v>19</v>
      </c>
    </row>
    <row r="315" spans="1:7" x14ac:dyDescent="0.25">
      <c r="A315" t="s">
        <v>644</v>
      </c>
      <c r="B315" t="s">
        <v>645</v>
      </c>
      <c r="C315">
        <f t="shared" si="12"/>
        <v>8</v>
      </c>
      <c r="D315">
        <f t="shared" si="13"/>
        <v>1980</v>
      </c>
      <c r="E315" t="str">
        <f t="shared" si="14"/>
        <v>8-1980</v>
      </c>
      <c r="F315">
        <v>1.2</v>
      </c>
      <c r="G315" t="s">
        <v>19</v>
      </c>
    </row>
    <row r="316" spans="1:7" x14ac:dyDescent="0.25">
      <c r="A316" t="s">
        <v>646</v>
      </c>
      <c r="B316" t="s">
        <v>647</v>
      </c>
      <c r="C316">
        <f t="shared" si="12"/>
        <v>9</v>
      </c>
      <c r="D316">
        <f t="shared" si="13"/>
        <v>1980</v>
      </c>
      <c r="E316" t="str">
        <f t="shared" si="14"/>
        <v>9-1980</v>
      </c>
      <c r="F316">
        <v>1.22</v>
      </c>
      <c r="G316" t="s">
        <v>19</v>
      </c>
    </row>
    <row r="317" spans="1:7" x14ac:dyDescent="0.25">
      <c r="A317" t="s">
        <v>648</v>
      </c>
      <c r="B317" t="s">
        <v>649</v>
      </c>
      <c r="C317">
        <f t="shared" si="12"/>
        <v>10</v>
      </c>
      <c r="D317">
        <f t="shared" si="13"/>
        <v>1980</v>
      </c>
      <c r="E317" t="str">
        <f t="shared" si="14"/>
        <v>10-1980</v>
      </c>
      <c r="F317">
        <v>1.24</v>
      </c>
      <c r="G317" t="s">
        <v>19</v>
      </c>
    </row>
    <row r="318" spans="1:7" x14ac:dyDescent="0.25">
      <c r="A318" t="s">
        <v>650</v>
      </c>
      <c r="B318" t="s">
        <v>651</v>
      </c>
      <c r="C318">
        <f t="shared" si="12"/>
        <v>11</v>
      </c>
      <c r="D318">
        <f t="shared" si="13"/>
        <v>1980</v>
      </c>
      <c r="E318" t="str">
        <f t="shared" si="14"/>
        <v>11-1980</v>
      </c>
      <c r="F318">
        <v>1.27</v>
      </c>
      <c r="G318" t="s">
        <v>19</v>
      </c>
    </row>
    <row r="319" spans="1:7" x14ac:dyDescent="0.25">
      <c r="A319" t="s">
        <v>652</v>
      </c>
      <c r="B319" t="s">
        <v>653</v>
      </c>
      <c r="C319">
        <f t="shared" si="12"/>
        <v>12</v>
      </c>
      <c r="D319">
        <f t="shared" si="13"/>
        <v>1980</v>
      </c>
      <c r="E319" t="str">
        <f t="shared" si="14"/>
        <v>12-1980</v>
      </c>
      <c r="F319">
        <v>1.29</v>
      </c>
      <c r="G319" t="s">
        <v>19</v>
      </c>
    </row>
    <row r="320" spans="1:7" x14ac:dyDescent="0.25">
      <c r="A320" t="s">
        <v>654</v>
      </c>
      <c r="B320" t="s">
        <v>655</v>
      </c>
      <c r="C320">
        <f t="shared" si="12"/>
        <v>1</v>
      </c>
      <c r="D320">
        <f t="shared" si="13"/>
        <v>1981</v>
      </c>
      <c r="E320" t="str">
        <f t="shared" si="14"/>
        <v>1-1981</v>
      </c>
      <c r="F320">
        <v>1.32</v>
      </c>
      <c r="G320" t="s">
        <v>19</v>
      </c>
    </row>
    <row r="321" spans="1:7" x14ac:dyDescent="0.25">
      <c r="A321" t="s">
        <v>656</v>
      </c>
      <c r="B321" t="s">
        <v>657</v>
      </c>
      <c r="C321">
        <f t="shared" si="12"/>
        <v>2</v>
      </c>
      <c r="D321">
        <f t="shared" si="13"/>
        <v>1981</v>
      </c>
      <c r="E321" t="str">
        <f t="shared" si="14"/>
        <v>2-1981</v>
      </c>
      <c r="F321">
        <v>1.36</v>
      </c>
      <c r="G321" t="s">
        <v>19</v>
      </c>
    </row>
    <row r="322" spans="1:7" x14ac:dyDescent="0.25">
      <c r="A322" t="s">
        <v>658</v>
      </c>
      <c r="B322" t="s">
        <v>659</v>
      </c>
      <c r="C322">
        <f t="shared" si="12"/>
        <v>3</v>
      </c>
      <c r="D322">
        <f t="shared" si="13"/>
        <v>1981</v>
      </c>
      <c r="E322" t="str">
        <f t="shared" si="14"/>
        <v>3-1981</v>
      </c>
      <c r="F322">
        <v>1.39</v>
      </c>
      <c r="G322" t="s">
        <v>19</v>
      </c>
    </row>
    <row r="323" spans="1:7" x14ac:dyDescent="0.25">
      <c r="A323" t="s">
        <v>660</v>
      </c>
      <c r="B323" t="s">
        <v>661</v>
      </c>
      <c r="C323">
        <f t="shared" ref="C323:C386" si="15">+MONTH(B323)</f>
        <v>4</v>
      </c>
      <c r="D323">
        <f t="shared" ref="D323:D386" si="16">+YEAR(B323)</f>
        <v>1981</v>
      </c>
      <c r="E323" t="str">
        <f t="shared" ref="E323:E386" si="17">+C323&amp;"-"&amp;D323</f>
        <v>4-1981</v>
      </c>
      <c r="F323">
        <v>1.43</v>
      </c>
      <c r="G323" t="s">
        <v>19</v>
      </c>
    </row>
    <row r="324" spans="1:7" x14ac:dyDescent="0.25">
      <c r="A324" t="s">
        <v>662</v>
      </c>
      <c r="B324" t="s">
        <v>663</v>
      </c>
      <c r="C324">
        <f t="shared" si="15"/>
        <v>5</v>
      </c>
      <c r="D324">
        <f t="shared" si="16"/>
        <v>1981</v>
      </c>
      <c r="E324" t="str">
        <f t="shared" si="17"/>
        <v>5-1981</v>
      </c>
      <c r="F324">
        <v>1.46</v>
      </c>
      <c r="G324" t="s">
        <v>19</v>
      </c>
    </row>
    <row r="325" spans="1:7" x14ac:dyDescent="0.25">
      <c r="A325" t="s">
        <v>664</v>
      </c>
      <c r="B325" t="s">
        <v>665</v>
      </c>
      <c r="C325">
        <f t="shared" si="15"/>
        <v>6</v>
      </c>
      <c r="D325">
        <f t="shared" si="16"/>
        <v>1981</v>
      </c>
      <c r="E325" t="str">
        <f t="shared" si="17"/>
        <v>6-1981</v>
      </c>
      <c r="F325">
        <v>1.5</v>
      </c>
      <c r="G325" t="s">
        <v>19</v>
      </c>
    </row>
    <row r="326" spans="1:7" x14ac:dyDescent="0.25">
      <c r="A326" t="s">
        <v>666</v>
      </c>
      <c r="B326" t="s">
        <v>667</v>
      </c>
      <c r="C326">
        <f t="shared" si="15"/>
        <v>7</v>
      </c>
      <c r="D326">
        <f t="shared" si="16"/>
        <v>1981</v>
      </c>
      <c r="E326" t="str">
        <f t="shared" si="17"/>
        <v>7-1981</v>
      </c>
      <c r="F326">
        <v>1.53</v>
      </c>
      <c r="G326" t="s">
        <v>19</v>
      </c>
    </row>
    <row r="327" spans="1:7" x14ac:dyDescent="0.25">
      <c r="A327" t="s">
        <v>668</v>
      </c>
      <c r="B327" t="s">
        <v>669</v>
      </c>
      <c r="C327">
        <f t="shared" si="15"/>
        <v>8</v>
      </c>
      <c r="D327">
        <f t="shared" si="16"/>
        <v>1981</v>
      </c>
      <c r="E327" t="str">
        <f t="shared" si="17"/>
        <v>8-1981</v>
      </c>
      <c r="F327">
        <v>1.55</v>
      </c>
      <c r="G327" t="s">
        <v>19</v>
      </c>
    </row>
    <row r="328" spans="1:7" x14ac:dyDescent="0.25">
      <c r="A328" t="s">
        <v>670</v>
      </c>
      <c r="B328" t="s">
        <v>671</v>
      </c>
      <c r="C328">
        <f t="shared" si="15"/>
        <v>9</v>
      </c>
      <c r="D328">
        <f t="shared" si="16"/>
        <v>1981</v>
      </c>
      <c r="E328" t="str">
        <f t="shared" si="17"/>
        <v>9-1981</v>
      </c>
      <c r="F328">
        <v>1.56</v>
      </c>
      <c r="G328" t="s">
        <v>19</v>
      </c>
    </row>
    <row r="329" spans="1:7" x14ac:dyDescent="0.25">
      <c r="A329" t="s">
        <v>672</v>
      </c>
      <c r="B329" t="s">
        <v>673</v>
      </c>
      <c r="C329">
        <f t="shared" si="15"/>
        <v>10</v>
      </c>
      <c r="D329">
        <f t="shared" si="16"/>
        <v>1981</v>
      </c>
      <c r="E329" t="str">
        <f t="shared" si="17"/>
        <v>10-1981</v>
      </c>
      <c r="F329">
        <v>1.58</v>
      </c>
      <c r="G329" t="s">
        <v>19</v>
      </c>
    </row>
    <row r="330" spans="1:7" x14ac:dyDescent="0.25">
      <c r="A330" t="s">
        <v>674</v>
      </c>
      <c r="B330" t="s">
        <v>675</v>
      </c>
      <c r="C330">
        <f t="shared" si="15"/>
        <v>11</v>
      </c>
      <c r="D330">
        <f t="shared" si="16"/>
        <v>1981</v>
      </c>
      <c r="E330" t="str">
        <f t="shared" si="17"/>
        <v>11-1981</v>
      </c>
      <c r="F330">
        <v>1.61</v>
      </c>
      <c r="G330" t="s">
        <v>19</v>
      </c>
    </row>
    <row r="331" spans="1:7" x14ac:dyDescent="0.25">
      <c r="A331" t="s">
        <v>676</v>
      </c>
      <c r="B331" t="s">
        <v>677</v>
      </c>
      <c r="C331">
        <f t="shared" si="15"/>
        <v>12</v>
      </c>
      <c r="D331">
        <f t="shared" si="16"/>
        <v>1981</v>
      </c>
      <c r="E331" t="str">
        <f t="shared" si="17"/>
        <v>12-1981</v>
      </c>
      <c r="F331">
        <v>1.63</v>
      </c>
      <c r="G331" t="s">
        <v>19</v>
      </c>
    </row>
    <row r="332" spans="1:7" x14ac:dyDescent="0.25">
      <c r="A332" t="s">
        <v>678</v>
      </c>
      <c r="B332" t="s">
        <v>679</v>
      </c>
      <c r="C332">
        <f t="shared" si="15"/>
        <v>1</v>
      </c>
      <c r="D332">
        <f t="shared" si="16"/>
        <v>1982</v>
      </c>
      <c r="E332" t="str">
        <f t="shared" si="17"/>
        <v>1-1982</v>
      </c>
      <c r="F332">
        <v>1.66</v>
      </c>
      <c r="G332" t="s">
        <v>19</v>
      </c>
    </row>
    <row r="333" spans="1:7" x14ac:dyDescent="0.25">
      <c r="A333" t="s">
        <v>680</v>
      </c>
      <c r="B333" t="s">
        <v>681</v>
      </c>
      <c r="C333">
        <f t="shared" si="15"/>
        <v>2</v>
      </c>
      <c r="D333">
        <f t="shared" si="16"/>
        <v>1982</v>
      </c>
      <c r="E333" t="str">
        <f t="shared" si="17"/>
        <v>2-1982</v>
      </c>
      <c r="F333">
        <v>1.7</v>
      </c>
      <c r="G333" t="s">
        <v>19</v>
      </c>
    </row>
    <row r="334" spans="1:7" x14ac:dyDescent="0.25">
      <c r="A334" t="s">
        <v>682</v>
      </c>
      <c r="B334" t="s">
        <v>683</v>
      </c>
      <c r="C334">
        <f t="shared" si="15"/>
        <v>3</v>
      </c>
      <c r="D334">
        <f t="shared" si="16"/>
        <v>1982</v>
      </c>
      <c r="E334" t="str">
        <f t="shared" si="17"/>
        <v>3-1982</v>
      </c>
      <c r="F334">
        <v>1.74</v>
      </c>
      <c r="G334" t="s">
        <v>19</v>
      </c>
    </row>
    <row r="335" spans="1:7" x14ac:dyDescent="0.25">
      <c r="A335" t="s">
        <v>684</v>
      </c>
      <c r="B335" t="s">
        <v>685</v>
      </c>
      <c r="C335">
        <f t="shared" si="15"/>
        <v>4</v>
      </c>
      <c r="D335">
        <f t="shared" si="16"/>
        <v>1982</v>
      </c>
      <c r="E335" t="str">
        <f t="shared" si="17"/>
        <v>4-1982</v>
      </c>
      <c r="F335">
        <v>1.78</v>
      </c>
      <c r="G335" t="s">
        <v>19</v>
      </c>
    </row>
    <row r="336" spans="1:7" x14ac:dyDescent="0.25">
      <c r="A336" t="s">
        <v>686</v>
      </c>
      <c r="B336" t="s">
        <v>687</v>
      </c>
      <c r="C336">
        <f t="shared" si="15"/>
        <v>5</v>
      </c>
      <c r="D336">
        <f t="shared" si="16"/>
        <v>1982</v>
      </c>
      <c r="E336" t="str">
        <f t="shared" si="17"/>
        <v>5-1982</v>
      </c>
      <c r="F336">
        <v>1.83</v>
      </c>
      <c r="G336" t="s">
        <v>19</v>
      </c>
    </row>
    <row r="337" spans="1:7" x14ac:dyDescent="0.25">
      <c r="A337" t="s">
        <v>688</v>
      </c>
      <c r="B337" t="s">
        <v>689</v>
      </c>
      <c r="C337">
        <f t="shared" si="15"/>
        <v>6</v>
      </c>
      <c r="D337">
        <f t="shared" si="16"/>
        <v>1982</v>
      </c>
      <c r="E337" t="str">
        <f t="shared" si="17"/>
        <v>6-1982</v>
      </c>
      <c r="F337">
        <v>1.87</v>
      </c>
      <c r="G337" t="s">
        <v>19</v>
      </c>
    </row>
    <row r="338" spans="1:7" x14ac:dyDescent="0.25">
      <c r="A338" t="s">
        <v>690</v>
      </c>
      <c r="B338" t="s">
        <v>691</v>
      </c>
      <c r="C338">
        <f t="shared" si="15"/>
        <v>7</v>
      </c>
      <c r="D338">
        <f t="shared" si="16"/>
        <v>1982</v>
      </c>
      <c r="E338" t="str">
        <f t="shared" si="17"/>
        <v>7-1982</v>
      </c>
      <c r="F338">
        <v>1.89</v>
      </c>
      <c r="G338" t="s">
        <v>19</v>
      </c>
    </row>
    <row r="339" spans="1:7" x14ac:dyDescent="0.25">
      <c r="A339" t="s">
        <v>692</v>
      </c>
      <c r="B339" t="s">
        <v>693</v>
      </c>
      <c r="C339">
        <f t="shared" si="15"/>
        <v>8</v>
      </c>
      <c r="D339">
        <f t="shared" si="16"/>
        <v>1982</v>
      </c>
      <c r="E339" t="str">
        <f t="shared" si="17"/>
        <v>8-1982</v>
      </c>
      <c r="F339">
        <v>1.92</v>
      </c>
      <c r="G339" t="s">
        <v>19</v>
      </c>
    </row>
    <row r="340" spans="1:7" x14ac:dyDescent="0.25">
      <c r="A340" t="s">
        <v>694</v>
      </c>
      <c r="B340" t="s">
        <v>695</v>
      </c>
      <c r="C340">
        <f t="shared" si="15"/>
        <v>9</v>
      </c>
      <c r="D340">
        <f t="shared" si="16"/>
        <v>1982</v>
      </c>
      <c r="E340" t="str">
        <f t="shared" si="17"/>
        <v>9-1982</v>
      </c>
      <c r="F340">
        <v>1.95</v>
      </c>
      <c r="G340" t="s">
        <v>19</v>
      </c>
    </row>
    <row r="341" spans="1:7" x14ac:dyDescent="0.25">
      <c r="A341" t="s">
        <v>696</v>
      </c>
      <c r="B341" t="s">
        <v>697</v>
      </c>
      <c r="C341">
        <f t="shared" si="15"/>
        <v>10</v>
      </c>
      <c r="D341">
        <f t="shared" si="16"/>
        <v>1982</v>
      </c>
      <c r="E341" t="str">
        <f t="shared" si="17"/>
        <v>10-1982</v>
      </c>
      <c r="F341">
        <v>1.98</v>
      </c>
      <c r="G341" t="s">
        <v>19</v>
      </c>
    </row>
    <row r="342" spans="1:7" x14ac:dyDescent="0.25">
      <c r="A342" t="s">
        <v>698</v>
      </c>
      <c r="B342" t="s">
        <v>699</v>
      </c>
      <c r="C342">
        <f t="shared" si="15"/>
        <v>11</v>
      </c>
      <c r="D342">
        <f t="shared" si="16"/>
        <v>1982</v>
      </c>
      <c r="E342" t="str">
        <f t="shared" si="17"/>
        <v>11-1982</v>
      </c>
      <c r="F342">
        <v>2.0099999999999998</v>
      </c>
      <c r="G342" t="s">
        <v>19</v>
      </c>
    </row>
    <row r="343" spans="1:7" x14ac:dyDescent="0.25">
      <c r="A343" t="s">
        <v>700</v>
      </c>
      <c r="B343" t="s">
        <v>701</v>
      </c>
      <c r="C343">
        <f t="shared" si="15"/>
        <v>12</v>
      </c>
      <c r="D343">
        <f t="shared" si="16"/>
        <v>1982</v>
      </c>
      <c r="E343" t="str">
        <f t="shared" si="17"/>
        <v>12-1982</v>
      </c>
      <c r="F343">
        <v>2.02</v>
      </c>
      <c r="G343" t="s">
        <v>19</v>
      </c>
    </row>
    <row r="344" spans="1:7" x14ac:dyDescent="0.25">
      <c r="A344" t="s">
        <v>702</v>
      </c>
      <c r="B344" t="s">
        <v>703</v>
      </c>
      <c r="C344">
        <f t="shared" si="15"/>
        <v>1</v>
      </c>
      <c r="D344">
        <f t="shared" si="16"/>
        <v>1983</v>
      </c>
      <c r="E344" t="str">
        <f t="shared" si="17"/>
        <v>1-1983</v>
      </c>
      <c r="F344">
        <v>2.04</v>
      </c>
      <c r="G344" t="s">
        <v>19</v>
      </c>
    </row>
    <row r="345" spans="1:7" x14ac:dyDescent="0.25">
      <c r="A345" t="s">
        <v>704</v>
      </c>
      <c r="B345" t="s">
        <v>705</v>
      </c>
      <c r="C345">
        <f t="shared" si="15"/>
        <v>2</v>
      </c>
      <c r="D345">
        <f t="shared" si="16"/>
        <v>1983</v>
      </c>
      <c r="E345" t="str">
        <f t="shared" si="17"/>
        <v>2-1983</v>
      </c>
      <c r="F345">
        <v>2.0699999999999998</v>
      </c>
      <c r="G345" t="s">
        <v>19</v>
      </c>
    </row>
    <row r="346" spans="1:7" x14ac:dyDescent="0.25">
      <c r="A346" t="s">
        <v>706</v>
      </c>
      <c r="B346" t="s">
        <v>707</v>
      </c>
      <c r="C346">
        <f t="shared" si="15"/>
        <v>3</v>
      </c>
      <c r="D346">
        <f t="shared" si="16"/>
        <v>1983</v>
      </c>
      <c r="E346" t="str">
        <f t="shared" si="17"/>
        <v>3-1983</v>
      </c>
      <c r="F346">
        <v>2.11</v>
      </c>
      <c r="G346" t="s">
        <v>19</v>
      </c>
    </row>
    <row r="347" spans="1:7" x14ac:dyDescent="0.25">
      <c r="A347" t="s">
        <v>708</v>
      </c>
      <c r="B347" t="s">
        <v>709</v>
      </c>
      <c r="C347">
        <f t="shared" si="15"/>
        <v>4</v>
      </c>
      <c r="D347">
        <f t="shared" si="16"/>
        <v>1983</v>
      </c>
      <c r="E347" t="str">
        <f t="shared" si="17"/>
        <v>4-1983</v>
      </c>
      <c r="F347">
        <v>2.1800000000000002</v>
      </c>
      <c r="G347" t="s">
        <v>19</v>
      </c>
    </row>
    <row r="348" spans="1:7" x14ac:dyDescent="0.25">
      <c r="A348" t="s">
        <v>710</v>
      </c>
      <c r="B348" t="s">
        <v>711</v>
      </c>
      <c r="C348">
        <f t="shared" si="15"/>
        <v>5</v>
      </c>
      <c r="D348">
        <f t="shared" si="16"/>
        <v>1983</v>
      </c>
      <c r="E348" t="str">
        <f t="shared" si="17"/>
        <v>5-1983</v>
      </c>
      <c r="F348">
        <v>2.23</v>
      </c>
      <c r="G348" t="s">
        <v>19</v>
      </c>
    </row>
    <row r="349" spans="1:7" x14ac:dyDescent="0.25">
      <c r="A349" t="s">
        <v>712</v>
      </c>
      <c r="B349" t="s">
        <v>713</v>
      </c>
      <c r="C349">
        <f t="shared" si="15"/>
        <v>6</v>
      </c>
      <c r="D349">
        <f t="shared" si="16"/>
        <v>1983</v>
      </c>
      <c r="E349" t="str">
        <f t="shared" si="17"/>
        <v>6-1983</v>
      </c>
      <c r="F349">
        <v>2.25</v>
      </c>
      <c r="G349" t="s">
        <v>19</v>
      </c>
    </row>
    <row r="350" spans="1:7" x14ac:dyDescent="0.25">
      <c r="A350" t="s">
        <v>714</v>
      </c>
      <c r="B350" t="s">
        <v>715</v>
      </c>
      <c r="C350">
        <f t="shared" si="15"/>
        <v>7</v>
      </c>
      <c r="D350">
        <f t="shared" si="16"/>
        <v>1983</v>
      </c>
      <c r="E350" t="str">
        <f t="shared" si="17"/>
        <v>7-1983</v>
      </c>
      <c r="F350">
        <v>2.27</v>
      </c>
      <c r="G350" t="s">
        <v>19</v>
      </c>
    </row>
    <row r="351" spans="1:7" x14ac:dyDescent="0.25">
      <c r="A351" t="s">
        <v>716</v>
      </c>
      <c r="B351" t="s">
        <v>717</v>
      </c>
      <c r="C351">
        <f t="shared" si="15"/>
        <v>8</v>
      </c>
      <c r="D351">
        <f t="shared" si="16"/>
        <v>1983</v>
      </c>
      <c r="E351" t="str">
        <f t="shared" si="17"/>
        <v>8-1983</v>
      </c>
      <c r="F351">
        <v>2.27</v>
      </c>
      <c r="G351" t="s">
        <v>19</v>
      </c>
    </row>
    <row r="352" spans="1:7" x14ac:dyDescent="0.25">
      <c r="A352" t="s">
        <v>718</v>
      </c>
      <c r="B352" t="s">
        <v>719</v>
      </c>
      <c r="C352">
        <f t="shared" si="15"/>
        <v>9</v>
      </c>
      <c r="D352">
        <f t="shared" si="16"/>
        <v>1983</v>
      </c>
      <c r="E352" t="str">
        <f t="shared" si="17"/>
        <v>9-1983</v>
      </c>
      <c r="F352">
        <v>2.2799999999999998</v>
      </c>
      <c r="G352" t="s">
        <v>19</v>
      </c>
    </row>
    <row r="353" spans="1:7" x14ac:dyDescent="0.25">
      <c r="A353" t="s">
        <v>720</v>
      </c>
      <c r="B353" t="s">
        <v>721</v>
      </c>
      <c r="C353">
        <f t="shared" si="15"/>
        <v>10</v>
      </c>
      <c r="D353">
        <f t="shared" si="16"/>
        <v>1983</v>
      </c>
      <c r="E353" t="str">
        <f t="shared" si="17"/>
        <v>10-1983</v>
      </c>
      <c r="F353">
        <v>2.3199999999999998</v>
      </c>
      <c r="G353" t="s">
        <v>19</v>
      </c>
    </row>
    <row r="354" spans="1:7" x14ac:dyDescent="0.25">
      <c r="A354" t="s">
        <v>722</v>
      </c>
      <c r="B354" t="s">
        <v>723</v>
      </c>
      <c r="C354">
        <f t="shared" si="15"/>
        <v>11</v>
      </c>
      <c r="D354">
        <f t="shared" si="16"/>
        <v>1983</v>
      </c>
      <c r="E354" t="str">
        <f t="shared" si="17"/>
        <v>11-1983</v>
      </c>
      <c r="F354">
        <v>2.35</v>
      </c>
      <c r="G354" t="s">
        <v>19</v>
      </c>
    </row>
    <row r="355" spans="1:7" x14ac:dyDescent="0.25">
      <c r="A355" t="s">
        <v>724</v>
      </c>
      <c r="B355" t="s">
        <v>725</v>
      </c>
      <c r="C355">
        <f t="shared" si="15"/>
        <v>12</v>
      </c>
      <c r="D355">
        <f t="shared" si="16"/>
        <v>1983</v>
      </c>
      <c r="E355" t="str">
        <f t="shared" si="17"/>
        <v>12-1983</v>
      </c>
      <c r="F355">
        <v>2.36</v>
      </c>
      <c r="G355" t="s">
        <v>19</v>
      </c>
    </row>
    <row r="356" spans="1:7" x14ac:dyDescent="0.25">
      <c r="A356" t="s">
        <v>726</v>
      </c>
      <c r="B356" t="s">
        <v>727</v>
      </c>
      <c r="C356">
        <f t="shared" si="15"/>
        <v>1</v>
      </c>
      <c r="D356">
        <f t="shared" si="16"/>
        <v>1984</v>
      </c>
      <c r="E356" t="str">
        <f t="shared" si="17"/>
        <v>1-1984</v>
      </c>
      <c r="F356">
        <v>2.39</v>
      </c>
      <c r="G356" t="s">
        <v>19</v>
      </c>
    </row>
    <row r="357" spans="1:7" x14ac:dyDescent="0.25">
      <c r="A357" t="s">
        <v>728</v>
      </c>
      <c r="B357" t="s">
        <v>729</v>
      </c>
      <c r="C357">
        <f t="shared" si="15"/>
        <v>2</v>
      </c>
      <c r="D357">
        <f t="shared" si="16"/>
        <v>1984</v>
      </c>
      <c r="E357" t="str">
        <f t="shared" si="17"/>
        <v>2-1984</v>
      </c>
      <c r="F357">
        <v>2.42</v>
      </c>
      <c r="G357" t="s">
        <v>19</v>
      </c>
    </row>
    <row r="358" spans="1:7" x14ac:dyDescent="0.25">
      <c r="A358" t="s">
        <v>730</v>
      </c>
      <c r="B358" t="s">
        <v>731</v>
      </c>
      <c r="C358">
        <f t="shared" si="15"/>
        <v>3</v>
      </c>
      <c r="D358">
        <f t="shared" si="16"/>
        <v>1984</v>
      </c>
      <c r="E358" t="str">
        <f t="shared" si="17"/>
        <v>3-1984</v>
      </c>
      <c r="F358">
        <v>2.4700000000000002</v>
      </c>
      <c r="G358" t="s">
        <v>19</v>
      </c>
    </row>
    <row r="359" spans="1:7" x14ac:dyDescent="0.25">
      <c r="A359" t="s">
        <v>732</v>
      </c>
      <c r="B359" t="s">
        <v>733</v>
      </c>
      <c r="C359">
        <f t="shared" si="15"/>
        <v>4</v>
      </c>
      <c r="D359">
        <f t="shared" si="16"/>
        <v>1984</v>
      </c>
      <c r="E359" t="str">
        <f t="shared" si="17"/>
        <v>4-1984</v>
      </c>
      <c r="F359">
        <v>2.52</v>
      </c>
      <c r="G359" t="s">
        <v>19</v>
      </c>
    </row>
    <row r="360" spans="1:7" x14ac:dyDescent="0.25">
      <c r="A360" t="s">
        <v>734</v>
      </c>
      <c r="B360" t="s">
        <v>735</v>
      </c>
      <c r="C360">
        <f t="shared" si="15"/>
        <v>5</v>
      </c>
      <c r="D360">
        <f t="shared" si="16"/>
        <v>1984</v>
      </c>
      <c r="E360" t="str">
        <f t="shared" si="17"/>
        <v>5-1984</v>
      </c>
      <c r="F360">
        <v>2.5499999999999998</v>
      </c>
      <c r="G360" t="s">
        <v>19</v>
      </c>
    </row>
    <row r="361" spans="1:7" x14ac:dyDescent="0.25">
      <c r="A361" t="s">
        <v>736</v>
      </c>
      <c r="B361" t="s">
        <v>737</v>
      </c>
      <c r="C361">
        <f t="shared" si="15"/>
        <v>6</v>
      </c>
      <c r="D361">
        <f t="shared" si="16"/>
        <v>1984</v>
      </c>
      <c r="E361" t="str">
        <f t="shared" si="17"/>
        <v>6-1984</v>
      </c>
      <c r="F361">
        <v>2.59</v>
      </c>
      <c r="G361" t="s">
        <v>19</v>
      </c>
    </row>
    <row r="362" spans="1:7" x14ac:dyDescent="0.25">
      <c r="A362" t="s">
        <v>738</v>
      </c>
      <c r="B362" t="s">
        <v>739</v>
      </c>
      <c r="C362">
        <f t="shared" si="15"/>
        <v>7</v>
      </c>
      <c r="D362">
        <f t="shared" si="16"/>
        <v>1984</v>
      </c>
      <c r="E362" t="str">
        <f t="shared" si="17"/>
        <v>7-1984</v>
      </c>
      <c r="F362">
        <v>2.62</v>
      </c>
      <c r="G362" t="s">
        <v>19</v>
      </c>
    </row>
    <row r="363" spans="1:7" x14ac:dyDescent="0.25">
      <c r="A363" t="s">
        <v>740</v>
      </c>
      <c r="B363" t="s">
        <v>741</v>
      </c>
      <c r="C363">
        <f t="shared" si="15"/>
        <v>8</v>
      </c>
      <c r="D363">
        <f t="shared" si="16"/>
        <v>1984</v>
      </c>
      <c r="E363" t="str">
        <f t="shared" si="17"/>
        <v>8-1984</v>
      </c>
      <c r="F363">
        <v>2.63</v>
      </c>
      <c r="G363" t="s">
        <v>19</v>
      </c>
    </row>
    <row r="364" spans="1:7" x14ac:dyDescent="0.25">
      <c r="A364" t="s">
        <v>742</v>
      </c>
      <c r="B364" t="s">
        <v>743</v>
      </c>
      <c r="C364">
        <f t="shared" si="15"/>
        <v>9</v>
      </c>
      <c r="D364">
        <f t="shared" si="16"/>
        <v>1984</v>
      </c>
      <c r="E364" t="str">
        <f t="shared" si="17"/>
        <v>9-1984</v>
      </c>
      <c r="F364">
        <v>2.66</v>
      </c>
      <c r="G364" t="s">
        <v>19</v>
      </c>
    </row>
    <row r="365" spans="1:7" x14ac:dyDescent="0.25">
      <c r="A365" t="s">
        <v>744</v>
      </c>
      <c r="B365" t="s">
        <v>745</v>
      </c>
      <c r="C365">
        <f t="shared" si="15"/>
        <v>10</v>
      </c>
      <c r="D365">
        <f t="shared" si="16"/>
        <v>1984</v>
      </c>
      <c r="E365" t="str">
        <f t="shared" si="17"/>
        <v>10-1984</v>
      </c>
      <c r="F365">
        <v>2.68</v>
      </c>
      <c r="G365" t="s">
        <v>19</v>
      </c>
    </row>
    <row r="366" spans="1:7" x14ac:dyDescent="0.25">
      <c r="A366" t="s">
        <v>746</v>
      </c>
      <c r="B366" t="s">
        <v>747</v>
      </c>
      <c r="C366">
        <f t="shared" si="15"/>
        <v>11</v>
      </c>
      <c r="D366">
        <f t="shared" si="16"/>
        <v>1984</v>
      </c>
      <c r="E366" t="str">
        <f t="shared" si="17"/>
        <v>11-1984</v>
      </c>
      <c r="F366">
        <v>2.73</v>
      </c>
      <c r="G366" t="s">
        <v>19</v>
      </c>
    </row>
    <row r="367" spans="1:7" x14ac:dyDescent="0.25">
      <c r="A367" t="s">
        <v>748</v>
      </c>
      <c r="B367" t="s">
        <v>749</v>
      </c>
      <c r="C367">
        <f t="shared" si="15"/>
        <v>12</v>
      </c>
      <c r="D367">
        <f t="shared" si="16"/>
        <v>1984</v>
      </c>
      <c r="E367" t="str">
        <f t="shared" si="17"/>
        <v>12-1984</v>
      </c>
      <c r="F367">
        <v>2.79</v>
      </c>
      <c r="G367" t="s">
        <v>19</v>
      </c>
    </row>
    <row r="368" spans="1:7" x14ac:dyDescent="0.25">
      <c r="A368" t="s">
        <v>750</v>
      </c>
      <c r="B368" t="s">
        <v>751</v>
      </c>
      <c r="C368">
        <f t="shared" si="15"/>
        <v>1</v>
      </c>
      <c r="D368">
        <f t="shared" si="16"/>
        <v>1985</v>
      </c>
      <c r="E368" t="str">
        <f t="shared" si="17"/>
        <v>1-1985</v>
      </c>
      <c r="F368">
        <v>2.85</v>
      </c>
      <c r="G368" t="s">
        <v>19</v>
      </c>
    </row>
    <row r="369" spans="1:7" x14ac:dyDescent="0.25">
      <c r="A369" t="s">
        <v>752</v>
      </c>
      <c r="B369" t="s">
        <v>753</v>
      </c>
      <c r="C369">
        <f t="shared" si="15"/>
        <v>2</v>
      </c>
      <c r="D369">
        <f t="shared" si="16"/>
        <v>1985</v>
      </c>
      <c r="E369" t="str">
        <f t="shared" si="17"/>
        <v>2-1985</v>
      </c>
      <c r="F369">
        <v>2.94</v>
      </c>
      <c r="G369" t="s">
        <v>19</v>
      </c>
    </row>
    <row r="370" spans="1:7" x14ac:dyDescent="0.25">
      <c r="A370" t="s">
        <v>754</v>
      </c>
      <c r="B370" t="s">
        <v>755</v>
      </c>
      <c r="C370">
        <f t="shared" si="15"/>
        <v>3</v>
      </c>
      <c r="D370">
        <f t="shared" si="16"/>
        <v>1985</v>
      </c>
      <c r="E370" t="str">
        <f t="shared" si="17"/>
        <v>3-1985</v>
      </c>
      <c r="F370">
        <v>3.03</v>
      </c>
      <c r="G370" t="s">
        <v>19</v>
      </c>
    </row>
    <row r="371" spans="1:7" x14ac:dyDescent="0.25">
      <c r="A371" t="s">
        <v>756</v>
      </c>
      <c r="B371" t="s">
        <v>757</v>
      </c>
      <c r="C371">
        <f t="shared" si="15"/>
        <v>4</v>
      </c>
      <c r="D371">
        <f t="shared" si="16"/>
        <v>1985</v>
      </c>
      <c r="E371" t="str">
        <f t="shared" si="17"/>
        <v>4-1985</v>
      </c>
      <c r="F371">
        <v>3.11</v>
      </c>
      <c r="G371" t="s">
        <v>19</v>
      </c>
    </row>
    <row r="372" spans="1:7" x14ac:dyDescent="0.25">
      <c r="A372" t="s">
        <v>758</v>
      </c>
      <c r="B372" t="s">
        <v>759</v>
      </c>
      <c r="C372">
        <f t="shared" si="15"/>
        <v>5</v>
      </c>
      <c r="D372">
        <f t="shared" si="16"/>
        <v>1985</v>
      </c>
      <c r="E372" t="str">
        <f t="shared" si="17"/>
        <v>5-1985</v>
      </c>
      <c r="F372">
        <v>3.26</v>
      </c>
      <c r="G372" t="s">
        <v>19</v>
      </c>
    </row>
    <row r="373" spans="1:7" x14ac:dyDescent="0.25">
      <c r="A373" t="s">
        <v>760</v>
      </c>
      <c r="B373" t="s">
        <v>761</v>
      </c>
      <c r="C373">
        <f t="shared" si="15"/>
        <v>6</v>
      </c>
      <c r="D373">
        <f t="shared" si="16"/>
        <v>1985</v>
      </c>
      <c r="E373" t="str">
        <f t="shared" si="17"/>
        <v>6-1985</v>
      </c>
      <c r="F373">
        <v>3.32</v>
      </c>
      <c r="G373" t="s">
        <v>19</v>
      </c>
    </row>
    <row r="374" spans="1:7" x14ac:dyDescent="0.25">
      <c r="A374" t="s">
        <v>762</v>
      </c>
      <c r="B374" t="s">
        <v>763</v>
      </c>
      <c r="C374">
        <f t="shared" si="15"/>
        <v>7</v>
      </c>
      <c r="D374">
        <f t="shared" si="16"/>
        <v>1985</v>
      </c>
      <c r="E374" t="str">
        <f t="shared" si="17"/>
        <v>7-1985</v>
      </c>
      <c r="F374">
        <v>3.3</v>
      </c>
      <c r="G374" t="s">
        <v>19</v>
      </c>
    </row>
    <row r="375" spans="1:7" x14ac:dyDescent="0.25">
      <c r="A375" t="s">
        <v>764</v>
      </c>
      <c r="B375" t="s">
        <v>765</v>
      </c>
      <c r="C375">
        <f t="shared" si="15"/>
        <v>8</v>
      </c>
      <c r="D375">
        <f t="shared" si="16"/>
        <v>1985</v>
      </c>
      <c r="E375" t="str">
        <f t="shared" si="17"/>
        <v>8-1985</v>
      </c>
      <c r="F375">
        <v>3.28</v>
      </c>
      <c r="G375" t="s">
        <v>19</v>
      </c>
    </row>
    <row r="376" spans="1:7" x14ac:dyDescent="0.25">
      <c r="A376" t="s">
        <v>766</v>
      </c>
      <c r="B376" t="s">
        <v>767</v>
      </c>
      <c r="C376">
        <f t="shared" si="15"/>
        <v>9</v>
      </c>
      <c r="D376">
        <f t="shared" si="16"/>
        <v>1985</v>
      </c>
      <c r="E376" t="str">
        <f t="shared" si="17"/>
        <v>9-1985</v>
      </c>
      <c r="F376">
        <v>3.31</v>
      </c>
      <c r="G376" t="s">
        <v>19</v>
      </c>
    </row>
    <row r="377" spans="1:7" x14ac:dyDescent="0.25">
      <c r="A377" t="s">
        <v>768</v>
      </c>
      <c r="B377" t="s">
        <v>769</v>
      </c>
      <c r="C377">
        <f t="shared" si="15"/>
        <v>10</v>
      </c>
      <c r="D377">
        <f t="shared" si="16"/>
        <v>1985</v>
      </c>
      <c r="E377" t="str">
        <f t="shared" si="17"/>
        <v>10-1985</v>
      </c>
      <c r="F377">
        <v>3.34</v>
      </c>
      <c r="G377" t="s">
        <v>19</v>
      </c>
    </row>
    <row r="378" spans="1:7" x14ac:dyDescent="0.25">
      <c r="A378" t="s">
        <v>770</v>
      </c>
      <c r="B378" t="s">
        <v>771</v>
      </c>
      <c r="C378">
        <f t="shared" si="15"/>
        <v>11</v>
      </c>
      <c r="D378">
        <f t="shared" si="16"/>
        <v>1985</v>
      </c>
      <c r="E378" t="str">
        <f t="shared" si="17"/>
        <v>11-1985</v>
      </c>
      <c r="F378">
        <v>3.37</v>
      </c>
      <c r="G378" t="s">
        <v>19</v>
      </c>
    </row>
    <row r="379" spans="1:7" x14ac:dyDescent="0.25">
      <c r="A379" t="s">
        <v>772</v>
      </c>
      <c r="B379" t="s">
        <v>773</v>
      </c>
      <c r="C379">
        <f t="shared" si="15"/>
        <v>12</v>
      </c>
      <c r="D379">
        <f t="shared" si="16"/>
        <v>1985</v>
      </c>
      <c r="E379" t="str">
        <f t="shared" si="17"/>
        <v>12-1985</v>
      </c>
      <c r="F379">
        <v>3.42</v>
      </c>
      <c r="G379" t="s">
        <v>19</v>
      </c>
    </row>
    <row r="380" spans="1:7" x14ac:dyDescent="0.25">
      <c r="A380" t="s">
        <v>774</v>
      </c>
      <c r="B380" t="s">
        <v>775</v>
      </c>
      <c r="C380">
        <f t="shared" si="15"/>
        <v>1</v>
      </c>
      <c r="D380">
        <f t="shared" si="16"/>
        <v>1986</v>
      </c>
      <c r="E380" t="str">
        <f t="shared" si="17"/>
        <v>1-1986</v>
      </c>
      <c r="F380">
        <v>3.52</v>
      </c>
      <c r="G380" t="s">
        <v>19</v>
      </c>
    </row>
    <row r="381" spans="1:7" x14ac:dyDescent="0.25">
      <c r="A381" t="s">
        <v>776</v>
      </c>
      <c r="B381" t="s">
        <v>777</v>
      </c>
      <c r="C381">
        <f t="shared" si="15"/>
        <v>2</v>
      </c>
      <c r="D381">
        <f t="shared" si="16"/>
        <v>1986</v>
      </c>
      <c r="E381" t="str">
        <f t="shared" si="17"/>
        <v>2-1986</v>
      </c>
      <c r="F381">
        <v>3.63</v>
      </c>
      <c r="G381" t="s">
        <v>19</v>
      </c>
    </row>
    <row r="382" spans="1:7" x14ac:dyDescent="0.25">
      <c r="A382" t="s">
        <v>778</v>
      </c>
      <c r="B382" t="s">
        <v>779</v>
      </c>
      <c r="C382">
        <f t="shared" si="15"/>
        <v>3</v>
      </c>
      <c r="D382">
        <f t="shared" si="16"/>
        <v>1986</v>
      </c>
      <c r="E382" t="str">
        <f t="shared" si="17"/>
        <v>3-1986</v>
      </c>
      <c r="F382">
        <v>3.72</v>
      </c>
      <c r="G382" t="s">
        <v>19</v>
      </c>
    </row>
    <row r="383" spans="1:7" x14ac:dyDescent="0.25">
      <c r="A383" t="s">
        <v>780</v>
      </c>
      <c r="B383" t="s">
        <v>781</v>
      </c>
      <c r="C383">
        <f t="shared" si="15"/>
        <v>4</v>
      </c>
      <c r="D383">
        <f t="shared" si="16"/>
        <v>1986</v>
      </c>
      <c r="E383" t="str">
        <f t="shared" si="17"/>
        <v>4-1986</v>
      </c>
      <c r="F383">
        <v>3.82</v>
      </c>
      <c r="G383" t="s">
        <v>19</v>
      </c>
    </row>
    <row r="384" spans="1:7" x14ac:dyDescent="0.25">
      <c r="A384" t="s">
        <v>782</v>
      </c>
      <c r="B384" t="s">
        <v>783</v>
      </c>
      <c r="C384">
        <f t="shared" si="15"/>
        <v>5</v>
      </c>
      <c r="D384">
        <f t="shared" si="16"/>
        <v>1986</v>
      </c>
      <c r="E384" t="str">
        <f t="shared" si="17"/>
        <v>5-1986</v>
      </c>
      <c r="F384">
        <v>3.79</v>
      </c>
      <c r="G384" t="s">
        <v>19</v>
      </c>
    </row>
    <row r="385" spans="1:7" x14ac:dyDescent="0.25">
      <c r="A385" t="s">
        <v>784</v>
      </c>
      <c r="B385" t="s">
        <v>785</v>
      </c>
      <c r="C385">
        <f t="shared" si="15"/>
        <v>6</v>
      </c>
      <c r="D385">
        <f t="shared" si="16"/>
        <v>1986</v>
      </c>
      <c r="E385" t="str">
        <f t="shared" si="17"/>
        <v>6-1986</v>
      </c>
      <c r="F385">
        <v>3.76</v>
      </c>
      <c r="G385" t="s">
        <v>19</v>
      </c>
    </row>
    <row r="386" spans="1:7" x14ac:dyDescent="0.25">
      <c r="A386" t="s">
        <v>786</v>
      </c>
      <c r="B386" t="s">
        <v>787</v>
      </c>
      <c r="C386">
        <f t="shared" si="15"/>
        <v>7</v>
      </c>
      <c r="D386">
        <f t="shared" si="16"/>
        <v>1986</v>
      </c>
      <c r="E386" t="str">
        <f t="shared" si="17"/>
        <v>7-1986</v>
      </c>
      <c r="F386">
        <v>3.76</v>
      </c>
      <c r="G386" t="s">
        <v>19</v>
      </c>
    </row>
    <row r="387" spans="1:7" x14ac:dyDescent="0.25">
      <c r="A387" t="s">
        <v>788</v>
      </c>
      <c r="B387" t="s">
        <v>789</v>
      </c>
      <c r="C387">
        <f t="shared" ref="C387:C450" si="18">+MONTH(B387)</f>
        <v>8</v>
      </c>
      <c r="D387">
        <f t="shared" ref="D387:D450" si="19">+YEAR(B387)</f>
        <v>1986</v>
      </c>
      <c r="E387" t="str">
        <f t="shared" ref="E387:E450" si="20">+C387&amp;"-"&amp;D387</f>
        <v>8-1986</v>
      </c>
      <c r="F387">
        <v>3.81</v>
      </c>
      <c r="G387" t="s">
        <v>19</v>
      </c>
    </row>
    <row r="388" spans="1:7" x14ac:dyDescent="0.25">
      <c r="A388" t="s">
        <v>790</v>
      </c>
      <c r="B388" t="s">
        <v>791</v>
      </c>
      <c r="C388">
        <f t="shared" si="18"/>
        <v>9</v>
      </c>
      <c r="D388">
        <f t="shared" si="19"/>
        <v>1986</v>
      </c>
      <c r="E388" t="str">
        <f t="shared" si="20"/>
        <v>9-1986</v>
      </c>
      <c r="F388">
        <v>3.87</v>
      </c>
      <c r="G388" t="s">
        <v>19</v>
      </c>
    </row>
    <row r="389" spans="1:7" x14ac:dyDescent="0.25">
      <c r="A389" t="s">
        <v>792</v>
      </c>
      <c r="B389" t="s">
        <v>793</v>
      </c>
      <c r="C389">
        <f t="shared" si="18"/>
        <v>10</v>
      </c>
      <c r="D389">
        <f t="shared" si="19"/>
        <v>1986</v>
      </c>
      <c r="E389" t="str">
        <f t="shared" si="20"/>
        <v>10-1986</v>
      </c>
      <c r="F389">
        <v>3.95</v>
      </c>
      <c r="G389" t="s">
        <v>19</v>
      </c>
    </row>
    <row r="390" spans="1:7" x14ac:dyDescent="0.25">
      <c r="A390" t="s">
        <v>794</v>
      </c>
      <c r="B390" t="s">
        <v>795</v>
      </c>
      <c r="C390">
        <f t="shared" si="18"/>
        <v>11</v>
      </c>
      <c r="D390">
        <f t="shared" si="19"/>
        <v>1986</v>
      </c>
      <c r="E390" t="str">
        <f t="shared" si="20"/>
        <v>11-1986</v>
      </c>
      <c r="F390">
        <v>4.03</v>
      </c>
      <c r="G390" t="s">
        <v>19</v>
      </c>
    </row>
    <row r="391" spans="1:7" x14ac:dyDescent="0.25">
      <c r="A391" t="s">
        <v>796</v>
      </c>
      <c r="B391" t="s">
        <v>797</v>
      </c>
      <c r="C391">
        <f t="shared" si="18"/>
        <v>12</v>
      </c>
      <c r="D391">
        <f t="shared" si="19"/>
        <v>1986</v>
      </c>
      <c r="E391" t="str">
        <f t="shared" si="20"/>
        <v>12-1986</v>
      </c>
      <c r="F391">
        <v>4.13</v>
      </c>
      <c r="G391" t="s">
        <v>19</v>
      </c>
    </row>
    <row r="392" spans="1:7" x14ac:dyDescent="0.25">
      <c r="A392" t="s">
        <v>798</v>
      </c>
      <c r="B392" t="s">
        <v>799</v>
      </c>
      <c r="C392">
        <f t="shared" si="18"/>
        <v>1</v>
      </c>
      <c r="D392">
        <f t="shared" si="19"/>
        <v>1987</v>
      </c>
      <c r="E392" t="str">
        <f t="shared" si="20"/>
        <v>1-1987</v>
      </c>
      <c r="F392">
        <v>4.2699999999999996</v>
      </c>
      <c r="G392" t="s">
        <v>19</v>
      </c>
    </row>
    <row r="393" spans="1:7" x14ac:dyDescent="0.25">
      <c r="A393" t="s">
        <v>800</v>
      </c>
      <c r="B393" t="s">
        <v>801</v>
      </c>
      <c r="C393">
        <f t="shared" si="18"/>
        <v>2</v>
      </c>
      <c r="D393">
        <f t="shared" si="19"/>
        <v>1987</v>
      </c>
      <c r="E393" t="str">
        <f t="shared" si="20"/>
        <v>2-1987</v>
      </c>
      <c r="F393">
        <v>4.3499999999999996</v>
      </c>
      <c r="G393" t="s">
        <v>19</v>
      </c>
    </row>
    <row r="394" spans="1:7" x14ac:dyDescent="0.25">
      <c r="A394" t="s">
        <v>802</v>
      </c>
      <c r="B394" t="s">
        <v>803</v>
      </c>
      <c r="C394">
        <f t="shared" si="18"/>
        <v>3</v>
      </c>
      <c r="D394">
        <f t="shared" si="19"/>
        <v>1987</v>
      </c>
      <c r="E394" t="str">
        <f t="shared" si="20"/>
        <v>3-1987</v>
      </c>
      <c r="F394">
        <v>4.47</v>
      </c>
      <c r="G394" t="s">
        <v>19</v>
      </c>
    </row>
    <row r="395" spans="1:7" x14ac:dyDescent="0.25">
      <c r="A395" t="s">
        <v>804</v>
      </c>
      <c r="B395" t="s">
        <v>805</v>
      </c>
      <c r="C395">
        <f t="shared" si="18"/>
        <v>4</v>
      </c>
      <c r="D395">
        <f t="shared" si="19"/>
        <v>1987</v>
      </c>
      <c r="E395" t="str">
        <f t="shared" si="20"/>
        <v>4-1987</v>
      </c>
      <c r="F395">
        <v>4.57</v>
      </c>
      <c r="G395" t="s">
        <v>19</v>
      </c>
    </row>
    <row r="396" spans="1:7" x14ac:dyDescent="0.25">
      <c r="A396" t="s">
        <v>806</v>
      </c>
      <c r="B396" t="s">
        <v>807</v>
      </c>
      <c r="C396">
        <f t="shared" si="18"/>
        <v>5</v>
      </c>
      <c r="D396">
        <f t="shared" si="19"/>
        <v>1987</v>
      </c>
      <c r="E396" t="str">
        <f t="shared" si="20"/>
        <v>5-1987</v>
      </c>
      <c r="F396">
        <v>4.6500000000000004</v>
      </c>
      <c r="G396" t="s">
        <v>19</v>
      </c>
    </row>
    <row r="397" spans="1:7" x14ac:dyDescent="0.25">
      <c r="A397" t="s">
        <v>808</v>
      </c>
      <c r="B397" t="s">
        <v>809</v>
      </c>
      <c r="C397">
        <f t="shared" si="18"/>
        <v>6</v>
      </c>
      <c r="D397">
        <f t="shared" si="19"/>
        <v>1987</v>
      </c>
      <c r="E397" t="str">
        <f t="shared" si="20"/>
        <v>6-1987</v>
      </c>
      <c r="F397">
        <v>4.6900000000000004</v>
      </c>
      <c r="G397" t="s">
        <v>19</v>
      </c>
    </row>
    <row r="398" spans="1:7" x14ac:dyDescent="0.25">
      <c r="A398" t="s">
        <v>810</v>
      </c>
      <c r="B398" t="s">
        <v>811</v>
      </c>
      <c r="C398">
        <f t="shared" si="18"/>
        <v>7</v>
      </c>
      <c r="D398">
        <f t="shared" si="19"/>
        <v>1987</v>
      </c>
      <c r="E398" t="str">
        <f t="shared" si="20"/>
        <v>7-1987</v>
      </c>
      <c r="F398">
        <v>4.76</v>
      </c>
      <c r="G398" t="s">
        <v>19</v>
      </c>
    </row>
    <row r="399" spans="1:7" x14ac:dyDescent="0.25">
      <c r="A399" t="s">
        <v>812</v>
      </c>
      <c r="B399" t="s">
        <v>813</v>
      </c>
      <c r="C399">
        <f t="shared" si="18"/>
        <v>8</v>
      </c>
      <c r="D399">
        <f t="shared" si="19"/>
        <v>1987</v>
      </c>
      <c r="E399" t="str">
        <f t="shared" si="20"/>
        <v>8-1987</v>
      </c>
      <c r="F399">
        <v>4.78</v>
      </c>
      <c r="G399" t="s">
        <v>19</v>
      </c>
    </row>
    <row r="400" spans="1:7" x14ac:dyDescent="0.25">
      <c r="A400" t="s">
        <v>814</v>
      </c>
      <c r="B400" t="s">
        <v>815</v>
      </c>
      <c r="C400">
        <f t="shared" si="18"/>
        <v>9</v>
      </c>
      <c r="D400">
        <f t="shared" si="19"/>
        <v>1987</v>
      </c>
      <c r="E400" t="str">
        <f t="shared" si="20"/>
        <v>9-1987</v>
      </c>
      <c r="F400">
        <v>4.84</v>
      </c>
      <c r="G400" t="s">
        <v>19</v>
      </c>
    </row>
    <row r="401" spans="1:7" x14ac:dyDescent="0.25">
      <c r="A401" t="s">
        <v>816</v>
      </c>
      <c r="B401" t="s">
        <v>817</v>
      </c>
      <c r="C401">
        <f t="shared" si="18"/>
        <v>10</v>
      </c>
      <c r="D401">
        <f t="shared" si="19"/>
        <v>1987</v>
      </c>
      <c r="E401" t="str">
        <f t="shared" si="20"/>
        <v>10-1987</v>
      </c>
      <c r="F401">
        <v>4.93</v>
      </c>
      <c r="G401" t="s">
        <v>19</v>
      </c>
    </row>
    <row r="402" spans="1:7" x14ac:dyDescent="0.25">
      <c r="A402" t="s">
        <v>818</v>
      </c>
      <c r="B402" t="s">
        <v>819</v>
      </c>
      <c r="C402">
        <f t="shared" si="18"/>
        <v>11</v>
      </c>
      <c r="D402">
        <f t="shared" si="19"/>
        <v>1987</v>
      </c>
      <c r="E402" t="str">
        <f t="shared" si="20"/>
        <v>11-1987</v>
      </c>
      <c r="F402">
        <v>5.03</v>
      </c>
      <c r="G402" t="s">
        <v>19</v>
      </c>
    </row>
    <row r="403" spans="1:7" x14ac:dyDescent="0.25">
      <c r="A403" t="s">
        <v>820</v>
      </c>
      <c r="B403" t="s">
        <v>821</v>
      </c>
      <c r="C403">
        <f t="shared" si="18"/>
        <v>12</v>
      </c>
      <c r="D403">
        <f t="shared" si="19"/>
        <v>1987</v>
      </c>
      <c r="E403" t="str">
        <f t="shared" si="20"/>
        <v>12-1987</v>
      </c>
      <c r="F403">
        <v>5.12</v>
      </c>
      <c r="G403" t="s">
        <v>19</v>
      </c>
    </row>
    <row r="404" spans="1:7" x14ac:dyDescent="0.25">
      <c r="A404" t="s">
        <v>822</v>
      </c>
      <c r="B404" t="s">
        <v>823</v>
      </c>
      <c r="C404">
        <f t="shared" si="18"/>
        <v>1</v>
      </c>
      <c r="D404">
        <f t="shared" si="19"/>
        <v>1988</v>
      </c>
      <c r="E404" t="str">
        <f t="shared" si="20"/>
        <v>1-1988</v>
      </c>
      <c r="F404">
        <v>5.28</v>
      </c>
      <c r="G404" t="s">
        <v>19</v>
      </c>
    </row>
    <row r="405" spans="1:7" x14ac:dyDescent="0.25">
      <c r="A405" t="s">
        <v>824</v>
      </c>
      <c r="B405" t="s">
        <v>825</v>
      </c>
      <c r="C405">
        <f t="shared" si="18"/>
        <v>2</v>
      </c>
      <c r="D405">
        <f t="shared" si="19"/>
        <v>1988</v>
      </c>
      <c r="E405" t="str">
        <f t="shared" si="20"/>
        <v>2-1988</v>
      </c>
      <c r="F405">
        <v>5.49</v>
      </c>
      <c r="G405" t="s">
        <v>19</v>
      </c>
    </row>
    <row r="406" spans="1:7" x14ac:dyDescent="0.25">
      <c r="A406" t="s">
        <v>826</v>
      </c>
      <c r="B406" t="s">
        <v>827</v>
      </c>
      <c r="C406">
        <f t="shared" si="18"/>
        <v>3</v>
      </c>
      <c r="D406">
        <f t="shared" si="19"/>
        <v>1988</v>
      </c>
      <c r="E406" t="str">
        <f t="shared" si="20"/>
        <v>3-1988</v>
      </c>
      <c r="F406">
        <v>5.65</v>
      </c>
      <c r="G406" t="s">
        <v>19</v>
      </c>
    </row>
    <row r="407" spans="1:7" x14ac:dyDescent="0.25">
      <c r="A407" t="s">
        <v>828</v>
      </c>
      <c r="B407" t="s">
        <v>829</v>
      </c>
      <c r="C407">
        <f t="shared" si="18"/>
        <v>4</v>
      </c>
      <c r="D407">
        <f t="shared" si="19"/>
        <v>1988</v>
      </c>
      <c r="E407" t="str">
        <f t="shared" si="20"/>
        <v>4-1988</v>
      </c>
      <c r="F407">
        <v>5.87</v>
      </c>
      <c r="G407" t="s">
        <v>19</v>
      </c>
    </row>
    <row r="408" spans="1:7" x14ac:dyDescent="0.25">
      <c r="A408" t="s">
        <v>830</v>
      </c>
      <c r="B408" t="s">
        <v>831</v>
      </c>
      <c r="C408">
        <f t="shared" si="18"/>
        <v>5</v>
      </c>
      <c r="D408">
        <f t="shared" si="19"/>
        <v>1988</v>
      </c>
      <c r="E408" t="str">
        <f t="shared" si="20"/>
        <v>5-1988</v>
      </c>
      <c r="F408">
        <v>5.97</v>
      </c>
      <c r="G408" t="s">
        <v>19</v>
      </c>
    </row>
    <row r="409" spans="1:7" x14ac:dyDescent="0.25">
      <c r="A409" t="s">
        <v>832</v>
      </c>
      <c r="B409" t="s">
        <v>833</v>
      </c>
      <c r="C409">
        <f t="shared" si="18"/>
        <v>6</v>
      </c>
      <c r="D409">
        <f t="shared" si="19"/>
        <v>1988</v>
      </c>
      <c r="E409" t="str">
        <f t="shared" si="20"/>
        <v>6-1988</v>
      </c>
      <c r="F409">
        <v>6.12</v>
      </c>
      <c r="G409" t="s">
        <v>19</v>
      </c>
    </row>
    <row r="410" spans="1:7" x14ac:dyDescent="0.25">
      <c r="A410" t="s">
        <v>834</v>
      </c>
      <c r="B410" t="s">
        <v>835</v>
      </c>
      <c r="C410">
        <f t="shared" si="18"/>
        <v>7</v>
      </c>
      <c r="D410">
        <f t="shared" si="19"/>
        <v>1988</v>
      </c>
      <c r="E410" t="str">
        <f t="shared" si="20"/>
        <v>7-1988</v>
      </c>
      <c r="F410">
        <v>6.2</v>
      </c>
      <c r="G410" t="s">
        <v>19</v>
      </c>
    </row>
    <row r="411" spans="1:7" x14ac:dyDescent="0.25">
      <c r="A411" t="s">
        <v>836</v>
      </c>
      <c r="B411" t="s">
        <v>837</v>
      </c>
      <c r="C411">
        <f t="shared" si="18"/>
        <v>8</v>
      </c>
      <c r="D411">
        <f t="shared" si="19"/>
        <v>1988</v>
      </c>
      <c r="E411" t="str">
        <f t="shared" si="20"/>
        <v>8-1988</v>
      </c>
      <c r="F411">
        <v>6.19</v>
      </c>
      <c r="G411" t="s">
        <v>19</v>
      </c>
    </row>
    <row r="412" spans="1:7" x14ac:dyDescent="0.25">
      <c r="A412" t="s">
        <v>838</v>
      </c>
      <c r="B412" t="s">
        <v>839</v>
      </c>
      <c r="C412">
        <f t="shared" si="18"/>
        <v>9</v>
      </c>
      <c r="D412">
        <f t="shared" si="19"/>
        <v>1988</v>
      </c>
      <c r="E412" t="str">
        <f t="shared" si="20"/>
        <v>9-1988</v>
      </c>
      <c r="F412">
        <v>6.24</v>
      </c>
      <c r="G412" t="s">
        <v>19</v>
      </c>
    </row>
    <row r="413" spans="1:7" x14ac:dyDescent="0.25">
      <c r="A413" t="s">
        <v>840</v>
      </c>
      <c r="B413" t="s">
        <v>841</v>
      </c>
      <c r="C413">
        <f t="shared" si="18"/>
        <v>10</v>
      </c>
      <c r="D413">
        <f t="shared" si="19"/>
        <v>1988</v>
      </c>
      <c r="E413" t="str">
        <f t="shared" si="20"/>
        <v>10-1988</v>
      </c>
      <c r="F413">
        <v>6.33</v>
      </c>
      <c r="G413" t="s">
        <v>19</v>
      </c>
    </row>
    <row r="414" spans="1:7" x14ac:dyDescent="0.25">
      <c r="A414" t="s">
        <v>842</v>
      </c>
      <c r="B414" t="s">
        <v>843</v>
      </c>
      <c r="C414">
        <f t="shared" si="18"/>
        <v>11</v>
      </c>
      <c r="D414">
        <f t="shared" si="19"/>
        <v>1988</v>
      </c>
      <c r="E414" t="str">
        <f t="shared" si="20"/>
        <v>11-1988</v>
      </c>
      <c r="F414">
        <v>6.42</v>
      </c>
      <c r="G414" t="s">
        <v>19</v>
      </c>
    </row>
    <row r="415" spans="1:7" x14ac:dyDescent="0.25">
      <c r="A415" t="s">
        <v>844</v>
      </c>
      <c r="B415" t="s">
        <v>845</v>
      </c>
      <c r="C415">
        <f t="shared" si="18"/>
        <v>12</v>
      </c>
      <c r="D415">
        <f t="shared" si="19"/>
        <v>1988</v>
      </c>
      <c r="E415" t="str">
        <f t="shared" si="20"/>
        <v>12-1988</v>
      </c>
      <c r="F415">
        <v>6.57</v>
      </c>
      <c r="G415" t="s">
        <v>19</v>
      </c>
    </row>
    <row r="416" spans="1:7" x14ac:dyDescent="0.25">
      <c r="A416" t="s">
        <v>846</v>
      </c>
      <c r="B416" t="s">
        <v>847</v>
      </c>
      <c r="C416">
        <f t="shared" si="18"/>
        <v>1</v>
      </c>
      <c r="D416">
        <f t="shared" si="19"/>
        <v>1989</v>
      </c>
      <c r="E416" t="str">
        <f t="shared" si="20"/>
        <v>1-1989</v>
      </c>
      <c r="F416">
        <v>6.75</v>
      </c>
      <c r="G416" t="s">
        <v>19</v>
      </c>
    </row>
    <row r="417" spans="1:7" x14ac:dyDescent="0.25">
      <c r="A417" t="s">
        <v>848</v>
      </c>
      <c r="B417" t="s">
        <v>849</v>
      </c>
      <c r="C417">
        <f t="shared" si="18"/>
        <v>2</v>
      </c>
      <c r="D417">
        <f t="shared" si="19"/>
        <v>1989</v>
      </c>
      <c r="E417" t="str">
        <f t="shared" si="20"/>
        <v>2-1989</v>
      </c>
      <c r="F417">
        <v>6.98</v>
      </c>
      <c r="G417" t="s">
        <v>19</v>
      </c>
    </row>
    <row r="418" spans="1:7" x14ac:dyDescent="0.25">
      <c r="A418" t="s">
        <v>850</v>
      </c>
      <c r="B418" t="s">
        <v>851</v>
      </c>
      <c r="C418">
        <f t="shared" si="18"/>
        <v>3</v>
      </c>
      <c r="D418">
        <f t="shared" si="19"/>
        <v>1989</v>
      </c>
      <c r="E418" t="str">
        <f t="shared" si="20"/>
        <v>3-1989</v>
      </c>
      <c r="F418">
        <v>7.15</v>
      </c>
      <c r="G418" t="s">
        <v>19</v>
      </c>
    </row>
    <row r="419" spans="1:7" x14ac:dyDescent="0.25">
      <c r="A419" t="s">
        <v>852</v>
      </c>
      <c r="B419" t="s">
        <v>853</v>
      </c>
      <c r="C419">
        <f t="shared" si="18"/>
        <v>4</v>
      </c>
      <c r="D419">
        <f t="shared" si="19"/>
        <v>1989</v>
      </c>
      <c r="E419" t="str">
        <f t="shared" si="20"/>
        <v>4-1989</v>
      </c>
      <c r="F419">
        <v>7.33</v>
      </c>
      <c r="G419" t="s">
        <v>19</v>
      </c>
    </row>
    <row r="420" spans="1:7" x14ac:dyDescent="0.25">
      <c r="A420" t="s">
        <v>854</v>
      </c>
      <c r="B420" t="s">
        <v>855</v>
      </c>
      <c r="C420">
        <f t="shared" si="18"/>
        <v>5</v>
      </c>
      <c r="D420">
        <f t="shared" si="19"/>
        <v>1989</v>
      </c>
      <c r="E420" t="str">
        <f t="shared" si="20"/>
        <v>5-1989</v>
      </c>
      <c r="F420">
        <v>7.46</v>
      </c>
      <c r="G420" t="s">
        <v>19</v>
      </c>
    </row>
    <row r="421" spans="1:7" x14ac:dyDescent="0.25">
      <c r="A421" t="s">
        <v>856</v>
      </c>
      <c r="B421" t="s">
        <v>857</v>
      </c>
      <c r="C421">
        <f t="shared" si="18"/>
        <v>6</v>
      </c>
      <c r="D421">
        <f t="shared" si="19"/>
        <v>1989</v>
      </c>
      <c r="E421" t="str">
        <f t="shared" si="20"/>
        <v>6-1989</v>
      </c>
      <c r="F421">
        <v>7.56</v>
      </c>
      <c r="G421" t="s">
        <v>19</v>
      </c>
    </row>
    <row r="422" spans="1:7" x14ac:dyDescent="0.25">
      <c r="A422" t="s">
        <v>858</v>
      </c>
      <c r="B422" t="s">
        <v>859</v>
      </c>
      <c r="C422">
        <f t="shared" si="18"/>
        <v>7</v>
      </c>
      <c r="D422">
        <f t="shared" si="19"/>
        <v>1989</v>
      </c>
      <c r="E422" t="str">
        <f t="shared" si="20"/>
        <v>7-1989</v>
      </c>
      <c r="F422">
        <v>7.68</v>
      </c>
      <c r="G422" t="s">
        <v>19</v>
      </c>
    </row>
    <row r="423" spans="1:7" x14ac:dyDescent="0.25">
      <c r="A423" t="s">
        <v>860</v>
      </c>
      <c r="B423" t="s">
        <v>861</v>
      </c>
      <c r="C423">
        <f t="shared" si="18"/>
        <v>8</v>
      </c>
      <c r="D423">
        <f t="shared" si="19"/>
        <v>1989</v>
      </c>
      <c r="E423" t="str">
        <f t="shared" si="20"/>
        <v>8-1989</v>
      </c>
      <c r="F423">
        <v>7.78</v>
      </c>
      <c r="G423" t="s">
        <v>19</v>
      </c>
    </row>
    <row r="424" spans="1:7" x14ac:dyDescent="0.25">
      <c r="A424" t="s">
        <v>862</v>
      </c>
      <c r="B424" t="s">
        <v>863</v>
      </c>
      <c r="C424">
        <f t="shared" si="18"/>
        <v>9</v>
      </c>
      <c r="D424">
        <f t="shared" si="19"/>
        <v>1989</v>
      </c>
      <c r="E424" t="str">
        <f t="shared" si="20"/>
        <v>9-1989</v>
      </c>
      <c r="F424">
        <v>7.89</v>
      </c>
      <c r="G424" t="s">
        <v>19</v>
      </c>
    </row>
    <row r="425" spans="1:7" x14ac:dyDescent="0.25">
      <c r="A425" t="s">
        <v>864</v>
      </c>
      <c r="B425" t="s">
        <v>865</v>
      </c>
      <c r="C425">
        <f t="shared" si="18"/>
        <v>10</v>
      </c>
      <c r="D425">
        <f t="shared" si="19"/>
        <v>1989</v>
      </c>
      <c r="E425" t="str">
        <f t="shared" si="20"/>
        <v>10-1989</v>
      </c>
      <c r="F425">
        <v>8.02</v>
      </c>
      <c r="G425" t="s">
        <v>19</v>
      </c>
    </row>
    <row r="426" spans="1:7" x14ac:dyDescent="0.25">
      <c r="A426" t="s">
        <v>866</v>
      </c>
      <c r="B426" t="s">
        <v>867</v>
      </c>
      <c r="C426">
        <f t="shared" si="18"/>
        <v>11</v>
      </c>
      <c r="D426">
        <f t="shared" si="19"/>
        <v>1989</v>
      </c>
      <c r="E426" t="str">
        <f t="shared" si="20"/>
        <v>11-1989</v>
      </c>
      <c r="F426">
        <v>8.16</v>
      </c>
      <c r="G426" t="s">
        <v>19</v>
      </c>
    </row>
    <row r="427" spans="1:7" x14ac:dyDescent="0.25">
      <c r="A427" t="s">
        <v>868</v>
      </c>
      <c r="B427" t="s">
        <v>869</v>
      </c>
      <c r="C427">
        <f t="shared" si="18"/>
        <v>12</v>
      </c>
      <c r="D427">
        <f t="shared" si="19"/>
        <v>1989</v>
      </c>
      <c r="E427" t="str">
        <f t="shared" si="20"/>
        <v>12-1989</v>
      </c>
      <c r="F427">
        <v>8.2799999999999994</v>
      </c>
      <c r="G427" t="s">
        <v>19</v>
      </c>
    </row>
    <row r="428" spans="1:7" x14ac:dyDescent="0.25">
      <c r="A428" t="s">
        <v>870</v>
      </c>
      <c r="B428" t="s">
        <v>871</v>
      </c>
      <c r="C428">
        <f t="shared" si="18"/>
        <v>1</v>
      </c>
      <c r="D428">
        <f t="shared" si="19"/>
        <v>1990</v>
      </c>
      <c r="E428" t="str">
        <f t="shared" si="20"/>
        <v>1-1990</v>
      </c>
      <c r="F428">
        <v>8.5500000000000007</v>
      </c>
      <c r="G428" t="s">
        <v>19</v>
      </c>
    </row>
    <row r="429" spans="1:7" x14ac:dyDescent="0.25">
      <c r="A429" t="s">
        <v>872</v>
      </c>
      <c r="B429" t="s">
        <v>873</v>
      </c>
      <c r="C429">
        <f t="shared" si="18"/>
        <v>2</v>
      </c>
      <c r="D429">
        <f t="shared" si="19"/>
        <v>1990</v>
      </c>
      <c r="E429" t="str">
        <f t="shared" si="20"/>
        <v>2-1990</v>
      </c>
      <c r="F429">
        <v>8.8699999999999992</v>
      </c>
      <c r="G429" t="s">
        <v>19</v>
      </c>
    </row>
    <row r="430" spans="1:7" x14ac:dyDescent="0.25">
      <c r="A430" t="s">
        <v>874</v>
      </c>
      <c r="B430" t="s">
        <v>875</v>
      </c>
      <c r="C430">
        <f t="shared" si="18"/>
        <v>3</v>
      </c>
      <c r="D430">
        <f t="shared" si="19"/>
        <v>1990</v>
      </c>
      <c r="E430" t="str">
        <f t="shared" si="20"/>
        <v>3-1990</v>
      </c>
      <c r="F430">
        <v>9.1300000000000008</v>
      </c>
      <c r="G430" t="s">
        <v>19</v>
      </c>
    </row>
    <row r="431" spans="1:7" x14ac:dyDescent="0.25">
      <c r="A431" t="s">
        <v>876</v>
      </c>
      <c r="B431" t="s">
        <v>877</v>
      </c>
      <c r="C431">
        <f t="shared" si="18"/>
        <v>4</v>
      </c>
      <c r="D431">
        <f t="shared" si="19"/>
        <v>1990</v>
      </c>
      <c r="E431" t="str">
        <f t="shared" si="20"/>
        <v>4-1990</v>
      </c>
      <c r="F431">
        <v>9.3800000000000008</v>
      </c>
      <c r="G431" t="s">
        <v>19</v>
      </c>
    </row>
    <row r="432" spans="1:7" x14ac:dyDescent="0.25">
      <c r="A432" t="s">
        <v>878</v>
      </c>
      <c r="B432" t="s">
        <v>879</v>
      </c>
      <c r="C432">
        <f t="shared" si="18"/>
        <v>5</v>
      </c>
      <c r="D432">
        <f t="shared" si="19"/>
        <v>1990</v>
      </c>
      <c r="E432" t="str">
        <f t="shared" si="20"/>
        <v>5-1990</v>
      </c>
      <c r="F432">
        <v>9.57</v>
      </c>
      <c r="G432" t="s">
        <v>19</v>
      </c>
    </row>
    <row r="433" spans="1:7" x14ac:dyDescent="0.25">
      <c r="A433" t="s">
        <v>880</v>
      </c>
      <c r="B433" t="s">
        <v>881</v>
      </c>
      <c r="C433">
        <f t="shared" si="18"/>
        <v>6</v>
      </c>
      <c r="D433">
        <f t="shared" si="19"/>
        <v>1990</v>
      </c>
      <c r="E433" t="str">
        <f t="shared" si="20"/>
        <v>6-1990</v>
      </c>
      <c r="F433">
        <v>9.75</v>
      </c>
      <c r="G433" t="s">
        <v>19</v>
      </c>
    </row>
    <row r="434" spans="1:7" x14ac:dyDescent="0.25">
      <c r="A434" t="s">
        <v>882</v>
      </c>
      <c r="B434" t="s">
        <v>883</v>
      </c>
      <c r="C434">
        <f t="shared" si="18"/>
        <v>7</v>
      </c>
      <c r="D434">
        <f t="shared" si="19"/>
        <v>1990</v>
      </c>
      <c r="E434" t="str">
        <f t="shared" si="20"/>
        <v>7-1990</v>
      </c>
      <c r="F434">
        <v>9.8800000000000008</v>
      </c>
      <c r="G434" t="s">
        <v>19</v>
      </c>
    </row>
    <row r="435" spans="1:7" x14ac:dyDescent="0.25">
      <c r="A435" t="s">
        <v>884</v>
      </c>
      <c r="B435" t="s">
        <v>885</v>
      </c>
      <c r="C435">
        <f t="shared" si="18"/>
        <v>8</v>
      </c>
      <c r="D435">
        <f t="shared" si="19"/>
        <v>1990</v>
      </c>
      <c r="E435" t="str">
        <f t="shared" si="20"/>
        <v>8-1990</v>
      </c>
      <c r="F435">
        <v>10.039999999999999</v>
      </c>
      <c r="G435" t="s">
        <v>19</v>
      </c>
    </row>
    <row r="436" spans="1:7" x14ac:dyDescent="0.25">
      <c r="A436" t="s">
        <v>886</v>
      </c>
      <c r="B436" t="s">
        <v>887</v>
      </c>
      <c r="C436">
        <f t="shared" si="18"/>
        <v>9</v>
      </c>
      <c r="D436">
        <f t="shared" si="19"/>
        <v>1990</v>
      </c>
      <c r="E436" t="str">
        <f t="shared" si="20"/>
        <v>9-1990</v>
      </c>
      <c r="F436">
        <v>10.28</v>
      </c>
      <c r="G436" t="s">
        <v>19</v>
      </c>
    </row>
    <row r="437" spans="1:7" x14ac:dyDescent="0.25">
      <c r="A437" t="s">
        <v>888</v>
      </c>
      <c r="B437" t="s">
        <v>889</v>
      </c>
      <c r="C437">
        <f t="shared" si="18"/>
        <v>10</v>
      </c>
      <c r="D437">
        <f t="shared" si="19"/>
        <v>1990</v>
      </c>
      <c r="E437" t="str">
        <f t="shared" si="20"/>
        <v>10-1990</v>
      </c>
      <c r="F437">
        <v>10.48</v>
      </c>
      <c r="G437" t="s">
        <v>19</v>
      </c>
    </row>
    <row r="438" spans="1:7" x14ac:dyDescent="0.25">
      <c r="A438" t="s">
        <v>890</v>
      </c>
      <c r="B438" t="s">
        <v>891</v>
      </c>
      <c r="C438">
        <f t="shared" si="18"/>
        <v>11</v>
      </c>
      <c r="D438">
        <f t="shared" si="19"/>
        <v>1990</v>
      </c>
      <c r="E438" t="str">
        <f t="shared" si="20"/>
        <v>11-1990</v>
      </c>
      <c r="F438">
        <v>10.69</v>
      </c>
      <c r="G438" t="s">
        <v>19</v>
      </c>
    </row>
    <row r="439" spans="1:7" x14ac:dyDescent="0.25">
      <c r="A439" t="s">
        <v>892</v>
      </c>
      <c r="B439" t="s">
        <v>893</v>
      </c>
      <c r="C439">
        <f t="shared" si="18"/>
        <v>12</v>
      </c>
      <c r="D439">
        <f t="shared" si="19"/>
        <v>1990</v>
      </c>
      <c r="E439" t="str">
        <f t="shared" si="20"/>
        <v>12-1990</v>
      </c>
      <c r="F439">
        <v>10.96</v>
      </c>
      <c r="G439" t="s">
        <v>19</v>
      </c>
    </row>
    <row r="440" spans="1:7" x14ac:dyDescent="0.25">
      <c r="A440" t="s">
        <v>894</v>
      </c>
      <c r="B440" t="s">
        <v>895</v>
      </c>
      <c r="C440">
        <f t="shared" si="18"/>
        <v>1</v>
      </c>
      <c r="D440">
        <f t="shared" si="19"/>
        <v>1991</v>
      </c>
      <c r="E440" t="str">
        <f t="shared" si="20"/>
        <v>1-1991</v>
      </c>
      <c r="F440">
        <v>11.29</v>
      </c>
      <c r="G440" t="s">
        <v>19</v>
      </c>
    </row>
    <row r="441" spans="1:7" x14ac:dyDescent="0.25">
      <c r="A441" t="s">
        <v>896</v>
      </c>
      <c r="B441" t="s">
        <v>897</v>
      </c>
      <c r="C441">
        <f t="shared" si="18"/>
        <v>2</v>
      </c>
      <c r="D441">
        <f t="shared" si="19"/>
        <v>1991</v>
      </c>
      <c r="E441" t="str">
        <f t="shared" si="20"/>
        <v>2-1991</v>
      </c>
      <c r="F441">
        <v>11.68</v>
      </c>
      <c r="G441" t="s">
        <v>19</v>
      </c>
    </row>
    <row r="442" spans="1:7" x14ac:dyDescent="0.25">
      <c r="A442" t="s">
        <v>898</v>
      </c>
      <c r="B442" t="s">
        <v>899</v>
      </c>
      <c r="C442">
        <f t="shared" si="18"/>
        <v>3</v>
      </c>
      <c r="D442">
        <f t="shared" si="19"/>
        <v>1991</v>
      </c>
      <c r="E442" t="str">
        <f t="shared" si="20"/>
        <v>3-1991</v>
      </c>
      <c r="F442">
        <v>11.97</v>
      </c>
      <c r="G442" t="s">
        <v>19</v>
      </c>
    </row>
    <row r="443" spans="1:7" x14ac:dyDescent="0.25">
      <c r="A443" t="s">
        <v>900</v>
      </c>
      <c r="B443" t="s">
        <v>901</v>
      </c>
      <c r="C443">
        <f t="shared" si="18"/>
        <v>4</v>
      </c>
      <c r="D443">
        <f t="shared" si="19"/>
        <v>1991</v>
      </c>
      <c r="E443" t="str">
        <f t="shared" si="20"/>
        <v>4-1991</v>
      </c>
      <c r="F443">
        <v>12.31</v>
      </c>
      <c r="G443" t="s">
        <v>19</v>
      </c>
    </row>
    <row r="444" spans="1:7" x14ac:dyDescent="0.25">
      <c r="A444" t="s">
        <v>902</v>
      </c>
      <c r="B444" t="s">
        <v>903</v>
      </c>
      <c r="C444">
        <f t="shared" si="18"/>
        <v>5</v>
      </c>
      <c r="D444">
        <f t="shared" si="19"/>
        <v>1991</v>
      </c>
      <c r="E444" t="str">
        <f t="shared" si="20"/>
        <v>5-1991</v>
      </c>
      <c r="F444">
        <v>12.58</v>
      </c>
      <c r="G444" t="s">
        <v>19</v>
      </c>
    </row>
    <row r="445" spans="1:7" x14ac:dyDescent="0.25">
      <c r="A445" t="s">
        <v>904</v>
      </c>
      <c r="B445" t="s">
        <v>905</v>
      </c>
      <c r="C445">
        <f t="shared" si="18"/>
        <v>6</v>
      </c>
      <c r="D445">
        <f t="shared" si="19"/>
        <v>1991</v>
      </c>
      <c r="E445" t="str">
        <f t="shared" si="20"/>
        <v>6-1991</v>
      </c>
      <c r="F445">
        <v>12.78</v>
      </c>
      <c r="G445" t="s">
        <v>19</v>
      </c>
    </row>
    <row r="446" spans="1:7" x14ac:dyDescent="0.25">
      <c r="A446" t="s">
        <v>906</v>
      </c>
      <c r="B446" t="s">
        <v>907</v>
      </c>
      <c r="C446">
        <f t="shared" si="18"/>
        <v>7</v>
      </c>
      <c r="D446">
        <f t="shared" si="19"/>
        <v>1991</v>
      </c>
      <c r="E446" t="str">
        <f t="shared" si="20"/>
        <v>7-1991</v>
      </c>
      <c r="F446">
        <v>13.01</v>
      </c>
      <c r="G446" t="s">
        <v>19</v>
      </c>
    </row>
    <row r="447" spans="1:7" x14ac:dyDescent="0.25">
      <c r="A447" t="s">
        <v>908</v>
      </c>
      <c r="B447" t="s">
        <v>909</v>
      </c>
      <c r="C447">
        <f t="shared" si="18"/>
        <v>8</v>
      </c>
      <c r="D447">
        <f t="shared" si="19"/>
        <v>1991</v>
      </c>
      <c r="E447" t="str">
        <f t="shared" si="20"/>
        <v>8-1991</v>
      </c>
      <c r="F447">
        <v>13.17</v>
      </c>
      <c r="G447" t="s">
        <v>19</v>
      </c>
    </row>
    <row r="448" spans="1:7" x14ac:dyDescent="0.25">
      <c r="A448" t="s">
        <v>910</v>
      </c>
      <c r="B448" t="s">
        <v>911</v>
      </c>
      <c r="C448">
        <f t="shared" si="18"/>
        <v>9</v>
      </c>
      <c r="D448">
        <f t="shared" si="19"/>
        <v>1991</v>
      </c>
      <c r="E448" t="str">
        <f t="shared" si="20"/>
        <v>9-1991</v>
      </c>
      <c r="F448">
        <v>13.37</v>
      </c>
      <c r="G448" t="s">
        <v>19</v>
      </c>
    </row>
    <row r="449" spans="1:7" x14ac:dyDescent="0.25">
      <c r="A449" t="s">
        <v>912</v>
      </c>
      <c r="B449" t="s">
        <v>913</v>
      </c>
      <c r="C449">
        <f t="shared" si="18"/>
        <v>10</v>
      </c>
      <c r="D449">
        <f t="shared" si="19"/>
        <v>1991</v>
      </c>
      <c r="E449" t="str">
        <f t="shared" si="20"/>
        <v>10-1991</v>
      </c>
      <c r="F449">
        <v>13.54</v>
      </c>
      <c r="G449" t="s">
        <v>19</v>
      </c>
    </row>
    <row r="450" spans="1:7" x14ac:dyDescent="0.25">
      <c r="A450" t="s">
        <v>914</v>
      </c>
      <c r="B450" t="s">
        <v>915</v>
      </c>
      <c r="C450">
        <f t="shared" si="18"/>
        <v>11</v>
      </c>
      <c r="D450">
        <f t="shared" si="19"/>
        <v>1991</v>
      </c>
      <c r="E450" t="str">
        <f t="shared" si="20"/>
        <v>11-1991</v>
      </c>
      <c r="F450">
        <v>13.71</v>
      </c>
      <c r="G450" t="s">
        <v>19</v>
      </c>
    </row>
    <row r="451" spans="1:7" x14ac:dyDescent="0.25">
      <c r="A451" t="s">
        <v>916</v>
      </c>
      <c r="B451" t="s">
        <v>917</v>
      </c>
      <c r="C451">
        <f t="shared" ref="C451:C514" si="21">+MONTH(B451)</f>
        <v>12</v>
      </c>
      <c r="D451">
        <f t="shared" ref="D451:D514" si="22">+YEAR(B451)</f>
        <v>1991</v>
      </c>
      <c r="E451" t="str">
        <f t="shared" ref="E451:E514" si="23">+C451&amp;"-"&amp;D451</f>
        <v>12-1991</v>
      </c>
      <c r="F451">
        <v>13.9</v>
      </c>
      <c r="G451" t="s">
        <v>19</v>
      </c>
    </row>
    <row r="452" spans="1:7" x14ac:dyDescent="0.25">
      <c r="A452" t="s">
        <v>918</v>
      </c>
      <c r="B452" t="s">
        <v>919</v>
      </c>
      <c r="C452">
        <f t="shared" si="21"/>
        <v>1</v>
      </c>
      <c r="D452">
        <f t="shared" si="22"/>
        <v>1992</v>
      </c>
      <c r="E452" t="str">
        <f t="shared" si="23"/>
        <v>1-1992</v>
      </c>
      <c r="F452">
        <v>14.39</v>
      </c>
      <c r="G452" t="s">
        <v>19</v>
      </c>
    </row>
    <row r="453" spans="1:7" x14ac:dyDescent="0.25">
      <c r="A453" t="s">
        <v>920</v>
      </c>
      <c r="B453" t="s">
        <v>921</v>
      </c>
      <c r="C453">
        <f t="shared" si="21"/>
        <v>2</v>
      </c>
      <c r="D453">
        <f t="shared" si="22"/>
        <v>1992</v>
      </c>
      <c r="E453" t="str">
        <f t="shared" si="23"/>
        <v>2-1992</v>
      </c>
      <c r="F453">
        <v>14.87</v>
      </c>
      <c r="G453" t="s">
        <v>19</v>
      </c>
    </row>
    <row r="454" spans="1:7" x14ac:dyDescent="0.25">
      <c r="A454" t="s">
        <v>922</v>
      </c>
      <c r="B454" t="s">
        <v>923</v>
      </c>
      <c r="C454">
        <f t="shared" si="21"/>
        <v>3</v>
      </c>
      <c r="D454">
        <f t="shared" si="22"/>
        <v>1992</v>
      </c>
      <c r="E454" t="str">
        <f t="shared" si="23"/>
        <v>3-1992</v>
      </c>
      <c r="F454">
        <v>15.21</v>
      </c>
      <c r="G454" t="s">
        <v>19</v>
      </c>
    </row>
    <row r="455" spans="1:7" x14ac:dyDescent="0.25">
      <c r="A455" t="s">
        <v>924</v>
      </c>
      <c r="B455" t="s">
        <v>925</v>
      </c>
      <c r="C455">
        <f t="shared" si="21"/>
        <v>4</v>
      </c>
      <c r="D455">
        <f t="shared" si="22"/>
        <v>1992</v>
      </c>
      <c r="E455" t="str">
        <f t="shared" si="23"/>
        <v>4-1992</v>
      </c>
      <c r="F455">
        <v>15.65</v>
      </c>
      <c r="G455" t="s">
        <v>19</v>
      </c>
    </row>
    <row r="456" spans="1:7" x14ac:dyDescent="0.25">
      <c r="A456" t="s">
        <v>926</v>
      </c>
      <c r="B456" t="s">
        <v>927</v>
      </c>
      <c r="C456">
        <f t="shared" si="21"/>
        <v>5</v>
      </c>
      <c r="D456">
        <f t="shared" si="22"/>
        <v>1992</v>
      </c>
      <c r="E456" t="str">
        <f t="shared" si="23"/>
        <v>5-1992</v>
      </c>
      <c r="F456">
        <v>16.010000000000002</v>
      </c>
      <c r="G456" t="s">
        <v>19</v>
      </c>
    </row>
    <row r="457" spans="1:7" x14ac:dyDescent="0.25">
      <c r="A457" t="s">
        <v>928</v>
      </c>
      <c r="B457" t="s">
        <v>929</v>
      </c>
      <c r="C457">
        <f t="shared" si="21"/>
        <v>6</v>
      </c>
      <c r="D457">
        <f t="shared" si="22"/>
        <v>1992</v>
      </c>
      <c r="E457" t="str">
        <f t="shared" si="23"/>
        <v>6-1992</v>
      </c>
      <c r="F457">
        <v>16.37</v>
      </c>
      <c r="G457" t="s">
        <v>19</v>
      </c>
    </row>
    <row r="458" spans="1:7" x14ac:dyDescent="0.25">
      <c r="A458" t="s">
        <v>930</v>
      </c>
      <c r="B458" t="s">
        <v>931</v>
      </c>
      <c r="C458">
        <f t="shared" si="21"/>
        <v>7</v>
      </c>
      <c r="D458">
        <f t="shared" si="22"/>
        <v>1992</v>
      </c>
      <c r="E458" t="str">
        <f t="shared" si="23"/>
        <v>7-1992</v>
      </c>
      <c r="F458">
        <v>16.7</v>
      </c>
      <c r="G458" t="s">
        <v>19</v>
      </c>
    </row>
    <row r="459" spans="1:7" x14ac:dyDescent="0.25">
      <c r="A459" t="s">
        <v>932</v>
      </c>
      <c r="B459" t="s">
        <v>933</v>
      </c>
      <c r="C459">
        <f t="shared" si="21"/>
        <v>8</v>
      </c>
      <c r="D459">
        <f t="shared" si="22"/>
        <v>1992</v>
      </c>
      <c r="E459" t="str">
        <f t="shared" si="23"/>
        <v>8-1992</v>
      </c>
      <c r="F459">
        <v>16.82</v>
      </c>
      <c r="G459" t="s">
        <v>19</v>
      </c>
    </row>
    <row r="460" spans="1:7" x14ac:dyDescent="0.25">
      <c r="A460" t="s">
        <v>934</v>
      </c>
      <c r="B460" t="s">
        <v>935</v>
      </c>
      <c r="C460">
        <f t="shared" si="21"/>
        <v>9</v>
      </c>
      <c r="D460">
        <f t="shared" si="22"/>
        <v>1992</v>
      </c>
      <c r="E460" t="str">
        <f t="shared" si="23"/>
        <v>9-1992</v>
      </c>
      <c r="F460">
        <v>16.96</v>
      </c>
      <c r="G460" t="s">
        <v>19</v>
      </c>
    </row>
    <row r="461" spans="1:7" x14ac:dyDescent="0.25">
      <c r="A461" t="s">
        <v>936</v>
      </c>
      <c r="B461" t="s">
        <v>937</v>
      </c>
      <c r="C461">
        <f t="shared" si="21"/>
        <v>10</v>
      </c>
      <c r="D461">
        <f t="shared" si="22"/>
        <v>1992</v>
      </c>
      <c r="E461" t="str">
        <f t="shared" si="23"/>
        <v>10-1992</v>
      </c>
      <c r="F461">
        <v>17.11</v>
      </c>
      <c r="G461" t="s">
        <v>19</v>
      </c>
    </row>
    <row r="462" spans="1:7" x14ac:dyDescent="0.25">
      <c r="A462" t="s">
        <v>938</v>
      </c>
      <c r="B462" t="s">
        <v>939</v>
      </c>
      <c r="C462">
        <f t="shared" si="21"/>
        <v>11</v>
      </c>
      <c r="D462">
        <f t="shared" si="22"/>
        <v>1992</v>
      </c>
      <c r="E462" t="str">
        <f t="shared" si="23"/>
        <v>11-1992</v>
      </c>
      <c r="F462">
        <v>17.23</v>
      </c>
      <c r="G462" t="s">
        <v>19</v>
      </c>
    </row>
    <row r="463" spans="1:7" x14ac:dyDescent="0.25">
      <c r="A463" t="s">
        <v>940</v>
      </c>
      <c r="B463" t="s">
        <v>941</v>
      </c>
      <c r="C463">
        <f t="shared" si="21"/>
        <v>12</v>
      </c>
      <c r="D463">
        <f t="shared" si="22"/>
        <v>1992</v>
      </c>
      <c r="E463" t="str">
        <f t="shared" si="23"/>
        <v>12-1992</v>
      </c>
      <c r="F463">
        <v>17.399999999999999</v>
      </c>
      <c r="G463" t="s">
        <v>19</v>
      </c>
    </row>
    <row r="464" spans="1:7" x14ac:dyDescent="0.25">
      <c r="A464" t="s">
        <v>942</v>
      </c>
      <c r="B464" t="s">
        <v>943</v>
      </c>
      <c r="C464">
        <f t="shared" si="21"/>
        <v>1</v>
      </c>
      <c r="D464">
        <f t="shared" si="22"/>
        <v>1993</v>
      </c>
      <c r="E464" t="str">
        <f t="shared" si="23"/>
        <v>1-1993</v>
      </c>
      <c r="F464">
        <v>17.96</v>
      </c>
      <c r="G464" t="s">
        <v>19</v>
      </c>
    </row>
    <row r="465" spans="1:7" x14ac:dyDescent="0.25">
      <c r="A465" t="s">
        <v>944</v>
      </c>
      <c r="B465" t="s">
        <v>945</v>
      </c>
      <c r="C465">
        <f t="shared" si="21"/>
        <v>2</v>
      </c>
      <c r="D465">
        <f t="shared" si="22"/>
        <v>1993</v>
      </c>
      <c r="E465" t="str">
        <f t="shared" si="23"/>
        <v>2-1993</v>
      </c>
      <c r="F465">
        <v>18.54</v>
      </c>
      <c r="G465" t="s">
        <v>19</v>
      </c>
    </row>
    <row r="466" spans="1:7" x14ac:dyDescent="0.25">
      <c r="A466" t="s">
        <v>946</v>
      </c>
      <c r="B466" t="s">
        <v>947</v>
      </c>
      <c r="C466">
        <f t="shared" si="21"/>
        <v>3</v>
      </c>
      <c r="D466">
        <f t="shared" si="22"/>
        <v>1993</v>
      </c>
      <c r="E466" t="str">
        <f t="shared" si="23"/>
        <v>3-1993</v>
      </c>
      <c r="F466">
        <v>18.89</v>
      </c>
      <c r="G466" t="s">
        <v>19</v>
      </c>
    </row>
    <row r="467" spans="1:7" x14ac:dyDescent="0.25">
      <c r="A467" t="s">
        <v>948</v>
      </c>
      <c r="B467" t="s">
        <v>949</v>
      </c>
      <c r="C467">
        <f t="shared" si="21"/>
        <v>4</v>
      </c>
      <c r="D467">
        <f t="shared" si="22"/>
        <v>1993</v>
      </c>
      <c r="E467" t="str">
        <f t="shared" si="23"/>
        <v>4-1993</v>
      </c>
      <c r="F467">
        <v>19.260000000000002</v>
      </c>
      <c r="G467" t="s">
        <v>19</v>
      </c>
    </row>
    <row r="468" spans="1:7" x14ac:dyDescent="0.25">
      <c r="A468" t="s">
        <v>950</v>
      </c>
      <c r="B468" t="s">
        <v>951</v>
      </c>
      <c r="C468">
        <f t="shared" si="21"/>
        <v>5</v>
      </c>
      <c r="D468">
        <f t="shared" si="22"/>
        <v>1993</v>
      </c>
      <c r="E468" t="str">
        <f t="shared" si="23"/>
        <v>5-1993</v>
      </c>
      <c r="F468">
        <v>19.57</v>
      </c>
      <c r="G468" t="s">
        <v>19</v>
      </c>
    </row>
    <row r="469" spans="1:7" x14ac:dyDescent="0.25">
      <c r="A469" t="s">
        <v>952</v>
      </c>
      <c r="B469" t="s">
        <v>953</v>
      </c>
      <c r="C469">
        <f t="shared" si="21"/>
        <v>6</v>
      </c>
      <c r="D469">
        <f t="shared" si="22"/>
        <v>1993</v>
      </c>
      <c r="E469" t="str">
        <f t="shared" si="23"/>
        <v>6-1993</v>
      </c>
      <c r="F469">
        <v>19.87</v>
      </c>
      <c r="G469" t="s">
        <v>19</v>
      </c>
    </row>
    <row r="470" spans="1:7" x14ac:dyDescent="0.25">
      <c r="A470" t="s">
        <v>954</v>
      </c>
      <c r="B470" t="s">
        <v>955</v>
      </c>
      <c r="C470">
        <f t="shared" si="21"/>
        <v>7</v>
      </c>
      <c r="D470">
        <f t="shared" si="22"/>
        <v>1993</v>
      </c>
      <c r="E470" t="str">
        <f t="shared" si="23"/>
        <v>7-1993</v>
      </c>
      <c r="F470">
        <v>20.12</v>
      </c>
      <c r="G470" t="s">
        <v>19</v>
      </c>
    </row>
    <row r="471" spans="1:7" x14ac:dyDescent="0.25">
      <c r="A471" t="s">
        <v>956</v>
      </c>
      <c r="B471" t="s">
        <v>957</v>
      </c>
      <c r="C471">
        <f t="shared" si="21"/>
        <v>8</v>
      </c>
      <c r="D471">
        <f t="shared" si="22"/>
        <v>1993</v>
      </c>
      <c r="E471" t="str">
        <f t="shared" si="23"/>
        <v>8-1993</v>
      </c>
      <c r="F471">
        <v>20.37</v>
      </c>
      <c r="G471" t="s">
        <v>19</v>
      </c>
    </row>
    <row r="472" spans="1:7" x14ac:dyDescent="0.25">
      <c r="A472" t="s">
        <v>958</v>
      </c>
      <c r="B472" t="s">
        <v>959</v>
      </c>
      <c r="C472">
        <f t="shared" si="21"/>
        <v>9</v>
      </c>
      <c r="D472">
        <f t="shared" si="22"/>
        <v>1993</v>
      </c>
      <c r="E472" t="str">
        <f t="shared" si="23"/>
        <v>9-1993</v>
      </c>
      <c r="F472">
        <v>20.6</v>
      </c>
      <c r="G472" t="s">
        <v>19</v>
      </c>
    </row>
    <row r="473" spans="1:7" x14ac:dyDescent="0.25">
      <c r="A473" t="s">
        <v>960</v>
      </c>
      <c r="B473" t="s">
        <v>961</v>
      </c>
      <c r="C473">
        <f t="shared" si="21"/>
        <v>10</v>
      </c>
      <c r="D473">
        <f t="shared" si="22"/>
        <v>1993</v>
      </c>
      <c r="E473" t="str">
        <f t="shared" si="23"/>
        <v>10-1993</v>
      </c>
      <c r="F473">
        <v>20.82</v>
      </c>
      <c r="G473" t="s">
        <v>19</v>
      </c>
    </row>
    <row r="474" spans="1:7" x14ac:dyDescent="0.25">
      <c r="A474" t="s">
        <v>962</v>
      </c>
      <c r="B474" t="s">
        <v>963</v>
      </c>
      <c r="C474">
        <f t="shared" si="21"/>
        <v>11</v>
      </c>
      <c r="D474">
        <f t="shared" si="22"/>
        <v>1993</v>
      </c>
      <c r="E474" t="str">
        <f t="shared" si="23"/>
        <v>11-1993</v>
      </c>
      <c r="F474">
        <v>21.09</v>
      </c>
      <c r="G474" t="s">
        <v>19</v>
      </c>
    </row>
    <row r="475" spans="1:7" x14ac:dyDescent="0.25">
      <c r="A475" t="s">
        <v>964</v>
      </c>
      <c r="B475" t="s">
        <v>965</v>
      </c>
      <c r="C475">
        <f t="shared" si="21"/>
        <v>12</v>
      </c>
      <c r="D475">
        <f t="shared" si="22"/>
        <v>1993</v>
      </c>
      <c r="E475" t="str">
        <f t="shared" si="23"/>
        <v>12-1993</v>
      </c>
      <c r="F475">
        <v>21.33</v>
      </c>
      <c r="G475" t="s">
        <v>19</v>
      </c>
    </row>
    <row r="476" spans="1:7" x14ac:dyDescent="0.25">
      <c r="A476" t="s">
        <v>966</v>
      </c>
      <c r="B476" t="s">
        <v>967</v>
      </c>
      <c r="C476">
        <f t="shared" si="21"/>
        <v>1</v>
      </c>
      <c r="D476">
        <f t="shared" si="22"/>
        <v>1994</v>
      </c>
      <c r="E476" t="str">
        <f t="shared" si="23"/>
        <v>1-1994</v>
      </c>
      <c r="F476">
        <v>22</v>
      </c>
      <c r="G476" t="s">
        <v>19</v>
      </c>
    </row>
    <row r="477" spans="1:7" x14ac:dyDescent="0.25">
      <c r="A477" t="s">
        <v>968</v>
      </c>
      <c r="B477" t="s">
        <v>969</v>
      </c>
      <c r="C477">
        <f t="shared" si="21"/>
        <v>2</v>
      </c>
      <c r="D477">
        <f t="shared" si="22"/>
        <v>1994</v>
      </c>
      <c r="E477" t="str">
        <f t="shared" si="23"/>
        <v>2-1994</v>
      </c>
      <c r="F477">
        <v>22.81</v>
      </c>
      <c r="G477" t="s">
        <v>19</v>
      </c>
    </row>
    <row r="478" spans="1:7" x14ac:dyDescent="0.25">
      <c r="A478" t="s">
        <v>970</v>
      </c>
      <c r="B478" t="s">
        <v>971</v>
      </c>
      <c r="C478">
        <f t="shared" si="21"/>
        <v>3</v>
      </c>
      <c r="D478">
        <f t="shared" si="22"/>
        <v>1994</v>
      </c>
      <c r="E478" t="str">
        <f t="shared" si="23"/>
        <v>3-1994</v>
      </c>
      <c r="F478">
        <v>23.32</v>
      </c>
      <c r="G478" t="s">
        <v>19</v>
      </c>
    </row>
    <row r="479" spans="1:7" x14ac:dyDescent="0.25">
      <c r="A479" t="s">
        <v>972</v>
      </c>
      <c r="B479" t="s">
        <v>973</v>
      </c>
      <c r="C479">
        <f t="shared" si="21"/>
        <v>4</v>
      </c>
      <c r="D479">
        <f t="shared" si="22"/>
        <v>1994</v>
      </c>
      <c r="E479" t="str">
        <f t="shared" si="23"/>
        <v>4-1994</v>
      </c>
      <c r="F479">
        <v>23.87</v>
      </c>
      <c r="G479" t="s">
        <v>19</v>
      </c>
    </row>
    <row r="480" spans="1:7" x14ac:dyDescent="0.25">
      <c r="A480" t="s">
        <v>974</v>
      </c>
      <c r="B480" t="s">
        <v>975</v>
      </c>
      <c r="C480">
        <f t="shared" si="21"/>
        <v>5</v>
      </c>
      <c r="D480">
        <f t="shared" si="22"/>
        <v>1994</v>
      </c>
      <c r="E480" t="str">
        <f t="shared" si="23"/>
        <v>5-1994</v>
      </c>
      <c r="F480">
        <v>24.24</v>
      </c>
      <c r="G480" t="s">
        <v>19</v>
      </c>
    </row>
    <row r="481" spans="1:7" x14ac:dyDescent="0.25">
      <c r="A481" t="s">
        <v>976</v>
      </c>
      <c r="B481" t="s">
        <v>977</v>
      </c>
      <c r="C481">
        <f t="shared" si="21"/>
        <v>6</v>
      </c>
      <c r="D481">
        <f t="shared" si="22"/>
        <v>1994</v>
      </c>
      <c r="E481" t="str">
        <f t="shared" si="23"/>
        <v>6-1994</v>
      </c>
      <c r="F481">
        <v>24.46</v>
      </c>
      <c r="G481" t="s">
        <v>19</v>
      </c>
    </row>
    <row r="482" spans="1:7" x14ac:dyDescent="0.25">
      <c r="A482" t="s">
        <v>978</v>
      </c>
      <c r="B482" t="s">
        <v>979</v>
      </c>
      <c r="C482">
        <f t="shared" si="21"/>
        <v>7</v>
      </c>
      <c r="D482">
        <f t="shared" si="22"/>
        <v>1994</v>
      </c>
      <c r="E482" t="str">
        <f t="shared" si="23"/>
        <v>7-1994</v>
      </c>
      <c r="F482">
        <v>24.68</v>
      </c>
      <c r="G482" t="s">
        <v>19</v>
      </c>
    </row>
    <row r="483" spans="1:7" x14ac:dyDescent="0.25">
      <c r="A483" t="s">
        <v>980</v>
      </c>
      <c r="B483" t="s">
        <v>981</v>
      </c>
      <c r="C483">
        <f t="shared" si="21"/>
        <v>8</v>
      </c>
      <c r="D483">
        <f t="shared" si="22"/>
        <v>1994</v>
      </c>
      <c r="E483" t="str">
        <f t="shared" si="23"/>
        <v>8-1994</v>
      </c>
      <c r="F483">
        <v>24.92</v>
      </c>
      <c r="G483" t="s">
        <v>19</v>
      </c>
    </row>
    <row r="484" spans="1:7" x14ac:dyDescent="0.25">
      <c r="A484" t="s">
        <v>982</v>
      </c>
      <c r="B484" t="s">
        <v>983</v>
      </c>
      <c r="C484">
        <f t="shared" si="21"/>
        <v>9</v>
      </c>
      <c r="D484">
        <f t="shared" si="22"/>
        <v>1994</v>
      </c>
      <c r="E484" t="str">
        <f t="shared" si="23"/>
        <v>9-1994</v>
      </c>
      <c r="F484">
        <v>25.2</v>
      </c>
      <c r="G484" t="s">
        <v>19</v>
      </c>
    </row>
    <row r="485" spans="1:7" x14ac:dyDescent="0.25">
      <c r="A485" t="s">
        <v>984</v>
      </c>
      <c r="B485" t="s">
        <v>985</v>
      </c>
      <c r="C485">
        <f t="shared" si="21"/>
        <v>10</v>
      </c>
      <c r="D485">
        <f t="shared" si="22"/>
        <v>1994</v>
      </c>
      <c r="E485" t="str">
        <f t="shared" si="23"/>
        <v>10-1994</v>
      </c>
      <c r="F485">
        <v>25.48</v>
      </c>
      <c r="G485" t="s">
        <v>19</v>
      </c>
    </row>
    <row r="486" spans="1:7" x14ac:dyDescent="0.25">
      <c r="A486" t="s">
        <v>986</v>
      </c>
      <c r="B486" t="s">
        <v>987</v>
      </c>
      <c r="C486">
        <f t="shared" si="21"/>
        <v>11</v>
      </c>
      <c r="D486">
        <f t="shared" si="22"/>
        <v>1994</v>
      </c>
      <c r="E486" t="str">
        <f t="shared" si="23"/>
        <v>11-1994</v>
      </c>
      <c r="F486">
        <v>25.76</v>
      </c>
      <c r="G486" t="s">
        <v>19</v>
      </c>
    </row>
    <row r="487" spans="1:7" x14ac:dyDescent="0.25">
      <c r="A487" t="s">
        <v>988</v>
      </c>
      <c r="B487" t="s">
        <v>989</v>
      </c>
      <c r="C487">
        <f t="shared" si="21"/>
        <v>12</v>
      </c>
      <c r="D487">
        <f t="shared" si="22"/>
        <v>1994</v>
      </c>
      <c r="E487" t="str">
        <f t="shared" si="23"/>
        <v>12-1994</v>
      </c>
      <c r="F487">
        <v>26.15</v>
      </c>
      <c r="G487" t="s">
        <v>19</v>
      </c>
    </row>
    <row r="488" spans="1:7" x14ac:dyDescent="0.25">
      <c r="A488" t="s">
        <v>990</v>
      </c>
      <c r="B488" t="s">
        <v>991</v>
      </c>
      <c r="C488">
        <f t="shared" si="21"/>
        <v>1</v>
      </c>
      <c r="D488">
        <f t="shared" si="22"/>
        <v>1995</v>
      </c>
      <c r="E488" t="str">
        <f t="shared" si="23"/>
        <v>1-1995</v>
      </c>
      <c r="F488">
        <v>26.63</v>
      </c>
      <c r="G488" t="s">
        <v>19</v>
      </c>
    </row>
    <row r="489" spans="1:7" x14ac:dyDescent="0.25">
      <c r="A489" t="s">
        <v>992</v>
      </c>
      <c r="B489" t="s">
        <v>993</v>
      </c>
      <c r="C489">
        <f t="shared" si="21"/>
        <v>2</v>
      </c>
      <c r="D489">
        <f t="shared" si="22"/>
        <v>1995</v>
      </c>
      <c r="E489" t="str">
        <f t="shared" si="23"/>
        <v>2-1995</v>
      </c>
      <c r="F489">
        <v>27.57</v>
      </c>
      <c r="G489" t="s">
        <v>19</v>
      </c>
    </row>
    <row r="490" spans="1:7" x14ac:dyDescent="0.25">
      <c r="A490" t="s">
        <v>994</v>
      </c>
      <c r="B490" t="s">
        <v>995</v>
      </c>
      <c r="C490">
        <f t="shared" si="21"/>
        <v>3</v>
      </c>
      <c r="D490">
        <f t="shared" si="22"/>
        <v>1995</v>
      </c>
      <c r="E490" t="str">
        <f t="shared" si="23"/>
        <v>3-1995</v>
      </c>
      <c r="F490">
        <v>28.29</v>
      </c>
      <c r="G490" t="s">
        <v>19</v>
      </c>
    </row>
    <row r="491" spans="1:7" x14ac:dyDescent="0.25">
      <c r="A491" t="s">
        <v>996</v>
      </c>
      <c r="B491" t="s">
        <v>997</v>
      </c>
      <c r="C491">
        <f t="shared" si="21"/>
        <v>4</v>
      </c>
      <c r="D491">
        <f t="shared" si="22"/>
        <v>1995</v>
      </c>
      <c r="E491" t="str">
        <f t="shared" si="23"/>
        <v>4-1995</v>
      </c>
      <c r="F491">
        <v>28.92</v>
      </c>
      <c r="G491" t="s">
        <v>19</v>
      </c>
    </row>
    <row r="492" spans="1:7" x14ac:dyDescent="0.25">
      <c r="A492" t="s">
        <v>998</v>
      </c>
      <c r="B492" t="s">
        <v>999</v>
      </c>
      <c r="C492">
        <f t="shared" si="21"/>
        <v>5</v>
      </c>
      <c r="D492">
        <f t="shared" si="22"/>
        <v>1995</v>
      </c>
      <c r="E492" t="str">
        <f t="shared" si="23"/>
        <v>5-1995</v>
      </c>
      <c r="F492">
        <v>29.4</v>
      </c>
      <c r="G492" t="s">
        <v>19</v>
      </c>
    </row>
    <row r="493" spans="1:7" x14ac:dyDescent="0.25">
      <c r="A493" t="s">
        <v>1000</v>
      </c>
      <c r="B493" t="s">
        <v>1001</v>
      </c>
      <c r="C493">
        <f t="shared" si="21"/>
        <v>6</v>
      </c>
      <c r="D493">
        <f t="shared" si="22"/>
        <v>1995</v>
      </c>
      <c r="E493" t="str">
        <f t="shared" si="23"/>
        <v>6-1995</v>
      </c>
      <c r="F493">
        <v>29.76</v>
      </c>
      <c r="G493" t="s">
        <v>19</v>
      </c>
    </row>
    <row r="494" spans="1:7" x14ac:dyDescent="0.25">
      <c r="A494" t="s">
        <v>1002</v>
      </c>
      <c r="B494" t="s">
        <v>1003</v>
      </c>
      <c r="C494">
        <f t="shared" si="21"/>
        <v>7</v>
      </c>
      <c r="D494">
        <f t="shared" si="22"/>
        <v>1995</v>
      </c>
      <c r="E494" t="str">
        <f t="shared" si="23"/>
        <v>7-1995</v>
      </c>
      <c r="F494">
        <v>29.99</v>
      </c>
      <c r="G494" t="s">
        <v>19</v>
      </c>
    </row>
    <row r="495" spans="1:7" x14ac:dyDescent="0.25">
      <c r="A495" t="s">
        <v>1004</v>
      </c>
      <c r="B495" t="s">
        <v>1005</v>
      </c>
      <c r="C495">
        <f t="shared" si="21"/>
        <v>8</v>
      </c>
      <c r="D495">
        <f t="shared" si="22"/>
        <v>1995</v>
      </c>
      <c r="E495" t="str">
        <f t="shared" si="23"/>
        <v>8-1995</v>
      </c>
      <c r="F495">
        <v>30.18</v>
      </c>
      <c r="G495" t="s">
        <v>19</v>
      </c>
    </row>
    <row r="496" spans="1:7" x14ac:dyDescent="0.25">
      <c r="A496" t="s">
        <v>1006</v>
      </c>
      <c r="B496" t="s">
        <v>1007</v>
      </c>
      <c r="C496">
        <f t="shared" si="21"/>
        <v>9</v>
      </c>
      <c r="D496">
        <f t="shared" si="22"/>
        <v>1995</v>
      </c>
      <c r="E496" t="str">
        <f t="shared" si="23"/>
        <v>9-1995</v>
      </c>
      <c r="F496">
        <v>30.44</v>
      </c>
      <c r="G496" t="s">
        <v>19</v>
      </c>
    </row>
    <row r="497" spans="1:7" x14ac:dyDescent="0.25">
      <c r="A497" t="s">
        <v>1008</v>
      </c>
      <c r="B497" t="s">
        <v>1009</v>
      </c>
      <c r="C497">
        <f t="shared" si="21"/>
        <v>10</v>
      </c>
      <c r="D497">
        <f t="shared" si="22"/>
        <v>1995</v>
      </c>
      <c r="E497" t="str">
        <f t="shared" si="23"/>
        <v>10-1995</v>
      </c>
      <c r="F497">
        <v>30.71</v>
      </c>
      <c r="G497" t="s">
        <v>19</v>
      </c>
    </row>
    <row r="498" spans="1:7" x14ac:dyDescent="0.25">
      <c r="A498" t="s">
        <v>1010</v>
      </c>
      <c r="B498" t="s">
        <v>1011</v>
      </c>
      <c r="C498">
        <f t="shared" si="21"/>
        <v>11</v>
      </c>
      <c r="D498">
        <f t="shared" si="22"/>
        <v>1995</v>
      </c>
      <c r="E498" t="str">
        <f t="shared" si="23"/>
        <v>11-1995</v>
      </c>
      <c r="F498">
        <v>30.95</v>
      </c>
      <c r="G498" t="s">
        <v>19</v>
      </c>
    </row>
    <row r="499" spans="1:7" x14ac:dyDescent="0.25">
      <c r="A499" t="s">
        <v>1012</v>
      </c>
      <c r="B499" t="s">
        <v>1013</v>
      </c>
      <c r="C499">
        <f t="shared" si="21"/>
        <v>12</v>
      </c>
      <c r="D499">
        <f t="shared" si="22"/>
        <v>1995</v>
      </c>
      <c r="E499" t="str">
        <f t="shared" si="23"/>
        <v>12-1995</v>
      </c>
      <c r="F499">
        <v>31.24</v>
      </c>
      <c r="G499" t="s">
        <v>19</v>
      </c>
    </row>
    <row r="500" spans="1:7" x14ac:dyDescent="0.25">
      <c r="A500" t="s">
        <v>1014</v>
      </c>
      <c r="B500" t="s">
        <v>1015</v>
      </c>
      <c r="C500">
        <f t="shared" si="21"/>
        <v>1</v>
      </c>
      <c r="D500">
        <f t="shared" si="22"/>
        <v>1996</v>
      </c>
      <c r="E500" t="str">
        <f t="shared" si="23"/>
        <v>1-1996</v>
      </c>
      <c r="F500">
        <v>32.020000000000003</v>
      </c>
      <c r="G500" t="s">
        <v>19</v>
      </c>
    </row>
    <row r="501" spans="1:7" x14ac:dyDescent="0.25">
      <c r="A501" t="s">
        <v>1016</v>
      </c>
      <c r="B501" t="s">
        <v>1017</v>
      </c>
      <c r="C501">
        <f t="shared" si="21"/>
        <v>2</v>
      </c>
      <c r="D501">
        <f t="shared" si="22"/>
        <v>1996</v>
      </c>
      <c r="E501" t="str">
        <f t="shared" si="23"/>
        <v>2-1996</v>
      </c>
      <c r="F501">
        <v>33.31</v>
      </c>
      <c r="G501" t="s">
        <v>19</v>
      </c>
    </row>
    <row r="502" spans="1:7" x14ac:dyDescent="0.25">
      <c r="A502" t="s">
        <v>1018</v>
      </c>
      <c r="B502" t="s">
        <v>1019</v>
      </c>
      <c r="C502">
        <f t="shared" si="21"/>
        <v>3</v>
      </c>
      <c r="D502">
        <f t="shared" si="22"/>
        <v>1996</v>
      </c>
      <c r="E502" t="str">
        <f t="shared" si="23"/>
        <v>3-1996</v>
      </c>
      <c r="F502">
        <v>34.01</v>
      </c>
      <c r="G502" t="s">
        <v>19</v>
      </c>
    </row>
    <row r="503" spans="1:7" x14ac:dyDescent="0.25">
      <c r="A503" t="s">
        <v>1020</v>
      </c>
      <c r="B503" t="s">
        <v>1021</v>
      </c>
      <c r="C503">
        <f t="shared" si="21"/>
        <v>4</v>
      </c>
      <c r="D503">
        <f t="shared" si="22"/>
        <v>1996</v>
      </c>
      <c r="E503" t="str">
        <f t="shared" si="23"/>
        <v>4-1996</v>
      </c>
      <c r="F503">
        <v>34.68</v>
      </c>
      <c r="G503" t="s">
        <v>19</v>
      </c>
    </row>
    <row r="504" spans="1:7" x14ac:dyDescent="0.25">
      <c r="A504" t="s">
        <v>1022</v>
      </c>
      <c r="B504" t="s">
        <v>1023</v>
      </c>
      <c r="C504">
        <f t="shared" si="21"/>
        <v>5</v>
      </c>
      <c r="D504">
        <f t="shared" si="22"/>
        <v>1996</v>
      </c>
      <c r="E504" t="str">
        <f t="shared" si="23"/>
        <v>5-1996</v>
      </c>
      <c r="F504">
        <v>35.22</v>
      </c>
      <c r="G504" t="s">
        <v>19</v>
      </c>
    </row>
    <row r="505" spans="1:7" x14ac:dyDescent="0.25">
      <c r="A505" t="s">
        <v>1024</v>
      </c>
      <c r="B505" t="s">
        <v>1025</v>
      </c>
      <c r="C505">
        <f t="shared" si="21"/>
        <v>6</v>
      </c>
      <c r="D505">
        <f t="shared" si="22"/>
        <v>1996</v>
      </c>
      <c r="E505" t="str">
        <f t="shared" si="23"/>
        <v>6-1996</v>
      </c>
      <c r="F505">
        <v>35.619999999999997</v>
      </c>
      <c r="G505" t="s">
        <v>19</v>
      </c>
    </row>
    <row r="506" spans="1:7" x14ac:dyDescent="0.25">
      <c r="A506" t="s">
        <v>1026</v>
      </c>
      <c r="B506" t="s">
        <v>1027</v>
      </c>
      <c r="C506">
        <f t="shared" si="21"/>
        <v>7</v>
      </c>
      <c r="D506">
        <f t="shared" si="22"/>
        <v>1996</v>
      </c>
      <c r="E506" t="str">
        <f t="shared" si="23"/>
        <v>7-1996</v>
      </c>
      <c r="F506">
        <v>36.159999999999997</v>
      </c>
      <c r="G506" t="s">
        <v>19</v>
      </c>
    </row>
    <row r="507" spans="1:7" x14ac:dyDescent="0.25">
      <c r="A507" t="s">
        <v>1028</v>
      </c>
      <c r="B507" t="s">
        <v>1029</v>
      </c>
      <c r="C507">
        <f t="shared" si="21"/>
        <v>8</v>
      </c>
      <c r="D507">
        <f t="shared" si="22"/>
        <v>1996</v>
      </c>
      <c r="E507" t="str">
        <f t="shared" si="23"/>
        <v>8-1996</v>
      </c>
      <c r="F507">
        <v>36.56</v>
      </c>
      <c r="G507" t="s">
        <v>19</v>
      </c>
    </row>
    <row r="508" spans="1:7" x14ac:dyDescent="0.25">
      <c r="A508" t="s">
        <v>1030</v>
      </c>
      <c r="B508" t="s">
        <v>1031</v>
      </c>
      <c r="C508">
        <f t="shared" si="21"/>
        <v>9</v>
      </c>
      <c r="D508">
        <f t="shared" si="22"/>
        <v>1996</v>
      </c>
      <c r="E508" t="str">
        <f t="shared" si="23"/>
        <v>9-1996</v>
      </c>
      <c r="F508">
        <v>37</v>
      </c>
      <c r="G508" t="s">
        <v>19</v>
      </c>
    </row>
    <row r="509" spans="1:7" x14ac:dyDescent="0.25">
      <c r="A509" t="s">
        <v>1032</v>
      </c>
      <c r="B509" t="s">
        <v>1033</v>
      </c>
      <c r="C509">
        <f t="shared" si="21"/>
        <v>10</v>
      </c>
      <c r="D509">
        <f t="shared" si="22"/>
        <v>1996</v>
      </c>
      <c r="E509" t="str">
        <f t="shared" si="23"/>
        <v>10-1996</v>
      </c>
      <c r="F509">
        <v>37.42</v>
      </c>
      <c r="G509" t="s">
        <v>19</v>
      </c>
    </row>
    <row r="510" spans="1:7" x14ac:dyDescent="0.25">
      <c r="A510" t="s">
        <v>1034</v>
      </c>
      <c r="B510" t="s">
        <v>1035</v>
      </c>
      <c r="C510">
        <f t="shared" si="21"/>
        <v>11</v>
      </c>
      <c r="D510">
        <f t="shared" si="22"/>
        <v>1996</v>
      </c>
      <c r="E510" t="str">
        <f t="shared" si="23"/>
        <v>11-1996</v>
      </c>
      <c r="F510">
        <v>37.72</v>
      </c>
      <c r="G510" t="s">
        <v>19</v>
      </c>
    </row>
    <row r="511" spans="1:7" x14ac:dyDescent="0.25">
      <c r="A511" t="s">
        <v>1036</v>
      </c>
      <c r="B511" t="s">
        <v>1037</v>
      </c>
      <c r="C511">
        <f t="shared" si="21"/>
        <v>12</v>
      </c>
      <c r="D511">
        <f t="shared" si="22"/>
        <v>1996</v>
      </c>
      <c r="E511" t="str">
        <f t="shared" si="23"/>
        <v>12-1996</v>
      </c>
      <c r="F511">
        <v>38</v>
      </c>
      <c r="G511" t="s">
        <v>19</v>
      </c>
    </row>
    <row r="512" spans="1:7" x14ac:dyDescent="0.25">
      <c r="A512" t="s">
        <v>1038</v>
      </c>
      <c r="B512" t="s">
        <v>1039</v>
      </c>
      <c r="C512">
        <f t="shared" si="21"/>
        <v>1</v>
      </c>
      <c r="D512">
        <f t="shared" si="22"/>
        <v>1997</v>
      </c>
      <c r="E512" t="str">
        <f t="shared" si="23"/>
        <v>1-1997</v>
      </c>
      <c r="F512">
        <v>38.630000000000003</v>
      </c>
      <c r="G512" t="s">
        <v>19</v>
      </c>
    </row>
    <row r="513" spans="1:7" x14ac:dyDescent="0.25">
      <c r="A513" t="s">
        <v>1040</v>
      </c>
      <c r="B513" t="s">
        <v>1041</v>
      </c>
      <c r="C513">
        <f t="shared" si="21"/>
        <v>2</v>
      </c>
      <c r="D513">
        <f t="shared" si="22"/>
        <v>1997</v>
      </c>
      <c r="E513" t="str">
        <f t="shared" si="23"/>
        <v>2-1997</v>
      </c>
      <c r="F513">
        <v>39.83</v>
      </c>
      <c r="G513" t="s">
        <v>19</v>
      </c>
    </row>
    <row r="514" spans="1:7" x14ac:dyDescent="0.25">
      <c r="A514" t="s">
        <v>1042</v>
      </c>
      <c r="B514" t="s">
        <v>1043</v>
      </c>
      <c r="C514">
        <f t="shared" si="21"/>
        <v>3</v>
      </c>
      <c r="D514">
        <f t="shared" si="22"/>
        <v>1997</v>
      </c>
      <c r="E514" t="str">
        <f t="shared" si="23"/>
        <v>3-1997</v>
      </c>
      <c r="F514">
        <v>40.450000000000003</v>
      </c>
      <c r="G514" t="s">
        <v>19</v>
      </c>
    </row>
    <row r="515" spans="1:7" x14ac:dyDescent="0.25">
      <c r="A515" t="s">
        <v>1044</v>
      </c>
      <c r="B515" t="s">
        <v>1045</v>
      </c>
      <c r="C515">
        <f t="shared" ref="C515:C578" si="24">+MONTH(B515)</f>
        <v>4</v>
      </c>
      <c r="D515">
        <f t="shared" ref="D515:D578" si="25">+YEAR(B515)</f>
        <v>1997</v>
      </c>
      <c r="E515" t="str">
        <f t="shared" ref="E515:E578" si="26">+C515&amp;"-"&amp;D515</f>
        <v>4-1997</v>
      </c>
      <c r="F515">
        <v>41.11</v>
      </c>
      <c r="G515" t="s">
        <v>19</v>
      </c>
    </row>
    <row r="516" spans="1:7" x14ac:dyDescent="0.25">
      <c r="A516" t="s">
        <v>1046</v>
      </c>
      <c r="B516" t="s">
        <v>1047</v>
      </c>
      <c r="C516">
        <f t="shared" si="24"/>
        <v>5</v>
      </c>
      <c r="D516">
        <f t="shared" si="25"/>
        <v>1997</v>
      </c>
      <c r="E516" t="str">
        <f t="shared" si="26"/>
        <v>5-1997</v>
      </c>
      <c r="F516">
        <v>41.77</v>
      </c>
      <c r="G516" t="s">
        <v>19</v>
      </c>
    </row>
    <row r="517" spans="1:7" x14ac:dyDescent="0.25">
      <c r="A517" t="s">
        <v>1048</v>
      </c>
      <c r="B517" t="s">
        <v>1049</v>
      </c>
      <c r="C517">
        <f t="shared" si="24"/>
        <v>6</v>
      </c>
      <c r="D517">
        <f t="shared" si="25"/>
        <v>1997</v>
      </c>
      <c r="E517" t="str">
        <f t="shared" si="26"/>
        <v>6-1997</v>
      </c>
      <c r="F517">
        <v>42.28</v>
      </c>
      <c r="G517" t="s">
        <v>19</v>
      </c>
    </row>
    <row r="518" spans="1:7" x14ac:dyDescent="0.25">
      <c r="A518" t="s">
        <v>1050</v>
      </c>
      <c r="B518" t="s">
        <v>1051</v>
      </c>
      <c r="C518">
        <f t="shared" si="24"/>
        <v>7</v>
      </c>
      <c r="D518">
        <f t="shared" si="25"/>
        <v>1997</v>
      </c>
      <c r="E518" t="str">
        <f t="shared" si="26"/>
        <v>7-1997</v>
      </c>
      <c r="F518">
        <v>42.63</v>
      </c>
      <c r="G518" t="s">
        <v>19</v>
      </c>
    </row>
    <row r="519" spans="1:7" x14ac:dyDescent="0.25">
      <c r="A519" t="s">
        <v>1052</v>
      </c>
      <c r="B519" t="s">
        <v>1053</v>
      </c>
      <c r="C519">
        <f t="shared" si="24"/>
        <v>8</v>
      </c>
      <c r="D519">
        <f t="shared" si="25"/>
        <v>1997</v>
      </c>
      <c r="E519" t="str">
        <f t="shared" si="26"/>
        <v>8-1997</v>
      </c>
      <c r="F519">
        <v>43.12</v>
      </c>
      <c r="G519" t="s">
        <v>19</v>
      </c>
    </row>
    <row r="520" spans="1:7" x14ac:dyDescent="0.25">
      <c r="A520" t="s">
        <v>1054</v>
      </c>
      <c r="B520" t="s">
        <v>1055</v>
      </c>
      <c r="C520">
        <f t="shared" si="24"/>
        <v>9</v>
      </c>
      <c r="D520">
        <f t="shared" si="25"/>
        <v>1997</v>
      </c>
      <c r="E520" t="str">
        <f t="shared" si="26"/>
        <v>9-1997</v>
      </c>
      <c r="F520">
        <v>43.66</v>
      </c>
      <c r="G520" t="s">
        <v>19</v>
      </c>
    </row>
    <row r="521" spans="1:7" x14ac:dyDescent="0.25">
      <c r="A521" t="s">
        <v>1056</v>
      </c>
      <c r="B521" t="s">
        <v>1057</v>
      </c>
      <c r="C521">
        <f t="shared" si="24"/>
        <v>10</v>
      </c>
      <c r="D521">
        <f t="shared" si="25"/>
        <v>1997</v>
      </c>
      <c r="E521" t="str">
        <f t="shared" si="26"/>
        <v>10-1997</v>
      </c>
      <c r="F521">
        <v>44.08</v>
      </c>
      <c r="G521" t="s">
        <v>19</v>
      </c>
    </row>
    <row r="522" spans="1:7" x14ac:dyDescent="0.25">
      <c r="A522" t="s">
        <v>1058</v>
      </c>
      <c r="B522" t="s">
        <v>1059</v>
      </c>
      <c r="C522">
        <f t="shared" si="24"/>
        <v>11</v>
      </c>
      <c r="D522">
        <f t="shared" si="25"/>
        <v>1997</v>
      </c>
      <c r="E522" t="str">
        <f t="shared" si="26"/>
        <v>11-1997</v>
      </c>
      <c r="F522">
        <v>44.44</v>
      </c>
      <c r="G522" t="s">
        <v>19</v>
      </c>
    </row>
    <row r="523" spans="1:7" x14ac:dyDescent="0.25">
      <c r="A523" t="s">
        <v>1060</v>
      </c>
      <c r="B523" t="s">
        <v>1061</v>
      </c>
      <c r="C523">
        <f t="shared" si="24"/>
        <v>12</v>
      </c>
      <c r="D523">
        <f t="shared" si="25"/>
        <v>1997</v>
      </c>
      <c r="E523" t="str">
        <f t="shared" si="26"/>
        <v>12-1997</v>
      </c>
      <c r="F523">
        <v>44.72</v>
      </c>
      <c r="G523" t="s">
        <v>19</v>
      </c>
    </row>
    <row r="524" spans="1:7" x14ac:dyDescent="0.25">
      <c r="A524" t="s">
        <v>1062</v>
      </c>
      <c r="B524" t="s">
        <v>1063</v>
      </c>
      <c r="C524">
        <f t="shared" si="24"/>
        <v>1</v>
      </c>
      <c r="D524">
        <f t="shared" si="25"/>
        <v>1998</v>
      </c>
      <c r="E524" t="str">
        <f t="shared" si="26"/>
        <v>1-1998</v>
      </c>
      <c r="F524">
        <v>45.52</v>
      </c>
      <c r="G524" t="s">
        <v>19</v>
      </c>
    </row>
    <row r="525" spans="1:7" x14ac:dyDescent="0.25">
      <c r="A525" t="s">
        <v>1064</v>
      </c>
      <c r="B525" t="s">
        <v>1065</v>
      </c>
      <c r="C525">
        <f t="shared" si="24"/>
        <v>2</v>
      </c>
      <c r="D525">
        <f t="shared" si="25"/>
        <v>1998</v>
      </c>
      <c r="E525" t="str">
        <f t="shared" si="26"/>
        <v>2-1998</v>
      </c>
      <c r="F525">
        <v>47.01</v>
      </c>
      <c r="G525" t="s">
        <v>19</v>
      </c>
    </row>
    <row r="526" spans="1:7" x14ac:dyDescent="0.25">
      <c r="A526" t="s">
        <v>1066</v>
      </c>
      <c r="B526" t="s">
        <v>1067</v>
      </c>
      <c r="C526">
        <f t="shared" si="24"/>
        <v>3</v>
      </c>
      <c r="D526">
        <f t="shared" si="25"/>
        <v>1998</v>
      </c>
      <c r="E526" t="str">
        <f t="shared" si="26"/>
        <v>3-1998</v>
      </c>
      <c r="F526">
        <v>48.24</v>
      </c>
      <c r="G526" t="s">
        <v>19</v>
      </c>
    </row>
    <row r="527" spans="1:7" x14ac:dyDescent="0.25">
      <c r="A527" t="s">
        <v>1068</v>
      </c>
      <c r="B527" t="s">
        <v>1069</v>
      </c>
      <c r="C527">
        <f t="shared" si="24"/>
        <v>4</v>
      </c>
      <c r="D527">
        <f t="shared" si="25"/>
        <v>1998</v>
      </c>
      <c r="E527" t="str">
        <f t="shared" si="26"/>
        <v>4-1998</v>
      </c>
      <c r="F527">
        <v>49.64</v>
      </c>
      <c r="G527" t="s">
        <v>19</v>
      </c>
    </row>
    <row r="528" spans="1:7" x14ac:dyDescent="0.25">
      <c r="A528" t="s">
        <v>1070</v>
      </c>
      <c r="B528" t="s">
        <v>1071</v>
      </c>
      <c r="C528">
        <f t="shared" si="24"/>
        <v>5</v>
      </c>
      <c r="D528">
        <f t="shared" si="25"/>
        <v>1998</v>
      </c>
      <c r="E528" t="str">
        <f t="shared" si="26"/>
        <v>5-1998</v>
      </c>
      <c r="F528">
        <v>50.41</v>
      </c>
      <c r="G528" t="s">
        <v>19</v>
      </c>
    </row>
    <row r="529" spans="1:7" x14ac:dyDescent="0.25">
      <c r="A529" t="s">
        <v>1072</v>
      </c>
      <c r="B529" t="s">
        <v>1073</v>
      </c>
      <c r="C529">
        <f t="shared" si="24"/>
        <v>6</v>
      </c>
      <c r="D529">
        <f t="shared" si="25"/>
        <v>1998</v>
      </c>
      <c r="E529" t="str">
        <f t="shared" si="26"/>
        <v>6-1998</v>
      </c>
      <c r="F529">
        <v>51.03</v>
      </c>
      <c r="G529" t="s">
        <v>19</v>
      </c>
    </row>
    <row r="530" spans="1:7" x14ac:dyDescent="0.25">
      <c r="A530" t="s">
        <v>1074</v>
      </c>
      <c r="B530" t="s">
        <v>1075</v>
      </c>
      <c r="C530">
        <f t="shared" si="24"/>
        <v>7</v>
      </c>
      <c r="D530">
        <f t="shared" si="25"/>
        <v>1998</v>
      </c>
      <c r="E530" t="str">
        <f t="shared" si="26"/>
        <v>7-1998</v>
      </c>
      <c r="F530">
        <v>51.27</v>
      </c>
      <c r="G530" t="s">
        <v>19</v>
      </c>
    </row>
    <row r="531" spans="1:7" x14ac:dyDescent="0.25">
      <c r="A531" t="s">
        <v>1076</v>
      </c>
      <c r="B531" t="s">
        <v>1077</v>
      </c>
      <c r="C531">
        <f t="shared" si="24"/>
        <v>8</v>
      </c>
      <c r="D531">
        <f t="shared" si="25"/>
        <v>1998</v>
      </c>
      <c r="E531" t="str">
        <f t="shared" si="26"/>
        <v>8-1998</v>
      </c>
      <c r="F531">
        <v>51.29</v>
      </c>
      <c r="G531" t="s">
        <v>19</v>
      </c>
    </row>
    <row r="532" spans="1:7" x14ac:dyDescent="0.25">
      <c r="A532" t="s">
        <v>1078</v>
      </c>
      <c r="B532" t="s">
        <v>1079</v>
      </c>
      <c r="C532">
        <f t="shared" si="24"/>
        <v>9</v>
      </c>
      <c r="D532">
        <f t="shared" si="25"/>
        <v>1998</v>
      </c>
      <c r="E532" t="str">
        <f t="shared" si="26"/>
        <v>9-1998</v>
      </c>
      <c r="F532">
        <v>51.44</v>
      </c>
      <c r="G532" t="s">
        <v>19</v>
      </c>
    </row>
    <row r="533" spans="1:7" x14ac:dyDescent="0.25">
      <c r="A533" t="s">
        <v>1080</v>
      </c>
      <c r="B533" t="s">
        <v>1081</v>
      </c>
      <c r="C533">
        <f t="shared" si="24"/>
        <v>10</v>
      </c>
      <c r="D533">
        <f t="shared" si="25"/>
        <v>1998</v>
      </c>
      <c r="E533" t="str">
        <f t="shared" si="26"/>
        <v>10-1998</v>
      </c>
      <c r="F533">
        <v>51.62</v>
      </c>
      <c r="G533" t="s">
        <v>19</v>
      </c>
    </row>
    <row r="534" spans="1:7" x14ac:dyDescent="0.25">
      <c r="A534" t="s">
        <v>1082</v>
      </c>
      <c r="B534" t="s">
        <v>1083</v>
      </c>
      <c r="C534">
        <f t="shared" si="24"/>
        <v>11</v>
      </c>
      <c r="D534">
        <f t="shared" si="25"/>
        <v>1998</v>
      </c>
      <c r="E534" t="str">
        <f t="shared" si="26"/>
        <v>11-1998</v>
      </c>
      <c r="F534">
        <v>51.71</v>
      </c>
      <c r="G534" t="s">
        <v>19</v>
      </c>
    </row>
    <row r="535" spans="1:7" x14ac:dyDescent="0.25">
      <c r="A535" t="s">
        <v>1084</v>
      </c>
      <c r="B535" t="s">
        <v>1085</v>
      </c>
      <c r="C535">
        <f t="shared" si="24"/>
        <v>12</v>
      </c>
      <c r="D535">
        <f t="shared" si="25"/>
        <v>1998</v>
      </c>
      <c r="E535" t="str">
        <f t="shared" si="26"/>
        <v>12-1998</v>
      </c>
      <c r="F535">
        <v>52.18</v>
      </c>
      <c r="G535" t="s">
        <v>19</v>
      </c>
    </row>
    <row r="536" spans="1:7" x14ac:dyDescent="0.25">
      <c r="A536" t="s">
        <v>1086</v>
      </c>
      <c r="B536" t="s">
        <v>1087</v>
      </c>
      <c r="C536">
        <f t="shared" si="24"/>
        <v>1</v>
      </c>
      <c r="D536">
        <f t="shared" si="25"/>
        <v>1999</v>
      </c>
      <c r="E536" t="str">
        <f t="shared" si="26"/>
        <v>1-1999</v>
      </c>
      <c r="F536">
        <v>53.34</v>
      </c>
      <c r="G536" t="s">
        <v>19</v>
      </c>
    </row>
    <row r="537" spans="1:7" x14ac:dyDescent="0.25">
      <c r="A537" t="s">
        <v>1088</v>
      </c>
      <c r="B537" t="s">
        <v>1089</v>
      </c>
      <c r="C537">
        <f t="shared" si="24"/>
        <v>2</v>
      </c>
      <c r="D537">
        <f t="shared" si="25"/>
        <v>1999</v>
      </c>
      <c r="E537" t="str">
        <f t="shared" si="26"/>
        <v>2-1999</v>
      </c>
      <c r="F537">
        <v>54.24</v>
      </c>
      <c r="G537" t="s">
        <v>19</v>
      </c>
    </row>
    <row r="538" spans="1:7" x14ac:dyDescent="0.25">
      <c r="A538" t="s">
        <v>1090</v>
      </c>
      <c r="B538" t="s">
        <v>1091</v>
      </c>
      <c r="C538">
        <f t="shared" si="24"/>
        <v>3</v>
      </c>
      <c r="D538">
        <f t="shared" si="25"/>
        <v>1999</v>
      </c>
      <c r="E538" t="str">
        <f t="shared" si="26"/>
        <v>3-1999</v>
      </c>
      <c r="F538">
        <v>54.75</v>
      </c>
      <c r="G538" t="s">
        <v>19</v>
      </c>
    </row>
    <row r="539" spans="1:7" x14ac:dyDescent="0.25">
      <c r="A539" t="s">
        <v>1092</v>
      </c>
      <c r="B539" t="s">
        <v>1093</v>
      </c>
      <c r="C539">
        <f t="shared" si="24"/>
        <v>4</v>
      </c>
      <c r="D539">
        <f t="shared" si="25"/>
        <v>1999</v>
      </c>
      <c r="E539" t="str">
        <f t="shared" si="26"/>
        <v>4-1999</v>
      </c>
      <c r="F539">
        <v>55.18</v>
      </c>
      <c r="G539" t="s">
        <v>19</v>
      </c>
    </row>
    <row r="540" spans="1:7" x14ac:dyDescent="0.25">
      <c r="A540" t="s">
        <v>1094</v>
      </c>
      <c r="B540" t="s">
        <v>1095</v>
      </c>
      <c r="C540">
        <f t="shared" si="24"/>
        <v>5</v>
      </c>
      <c r="D540">
        <f t="shared" si="25"/>
        <v>1999</v>
      </c>
      <c r="E540" t="str">
        <f t="shared" si="26"/>
        <v>5-1999</v>
      </c>
      <c r="F540">
        <v>55.45</v>
      </c>
      <c r="G540" t="s">
        <v>19</v>
      </c>
    </row>
    <row r="541" spans="1:7" x14ac:dyDescent="0.25">
      <c r="A541" t="s">
        <v>1096</v>
      </c>
      <c r="B541" t="s">
        <v>1097</v>
      </c>
      <c r="C541">
        <f t="shared" si="24"/>
        <v>6</v>
      </c>
      <c r="D541">
        <f t="shared" si="25"/>
        <v>1999</v>
      </c>
      <c r="E541" t="str">
        <f t="shared" si="26"/>
        <v>6-1999</v>
      </c>
      <c r="F541">
        <v>55.6</v>
      </c>
      <c r="G541" t="s">
        <v>19</v>
      </c>
    </row>
    <row r="542" spans="1:7" x14ac:dyDescent="0.25">
      <c r="A542" t="s">
        <v>1098</v>
      </c>
      <c r="B542" t="s">
        <v>1099</v>
      </c>
      <c r="C542">
        <f t="shared" si="24"/>
        <v>7</v>
      </c>
      <c r="D542">
        <f t="shared" si="25"/>
        <v>1999</v>
      </c>
      <c r="E542" t="str">
        <f t="shared" si="26"/>
        <v>7-1999</v>
      </c>
      <c r="F542">
        <v>55.77</v>
      </c>
      <c r="G542" t="s">
        <v>19</v>
      </c>
    </row>
    <row r="543" spans="1:7" x14ac:dyDescent="0.25">
      <c r="A543" t="s">
        <v>1100</v>
      </c>
      <c r="B543" t="s">
        <v>1101</v>
      </c>
      <c r="C543">
        <f t="shared" si="24"/>
        <v>8</v>
      </c>
      <c r="D543">
        <f t="shared" si="25"/>
        <v>1999</v>
      </c>
      <c r="E543" t="str">
        <f t="shared" si="26"/>
        <v>8-1999</v>
      </c>
      <c r="F543">
        <v>56.05</v>
      </c>
      <c r="G543" t="s">
        <v>19</v>
      </c>
    </row>
    <row r="544" spans="1:7" x14ac:dyDescent="0.25">
      <c r="A544" t="s">
        <v>1102</v>
      </c>
      <c r="B544" t="s">
        <v>1103</v>
      </c>
      <c r="C544">
        <f t="shared" si="24"/>
        <v>9</v>
      </c>
      <c r="D544">
        <f t="shared" si="25"/>
        <v>1999</v>
      </c>
      <c r="E544" t="str">
        <f t="shared" si="26"/>
        <v>9-1999</v>
      </c>
      <c r="F544">
        <v>56.24</v>
      </c>
      <c r="G544" t="s">
        <v>19</v>
      </c>
    </row>
    <row r="545" spans="1:7" x14ac:dyDescent="0.25">
      <c r="A545" t="s">
        <v>1104</v>
      </c>
      <c r="B545" t="s">
        <v>1105</v>
      </c>
      <c r="C545">
        <f t="shared" si="24"/>
        <v>10</v>
      </c>
      <c r="D545">
        <f t="shared" si="25"/>
        <v>1999</v>
      </c>
      <c r="E545" t="str">
        <f t="shared" si="26"/>
        <v>10-1999</v>
      </c>
      <c r="F545">
        <v>56.43</v>
      </c>
      <c r="G545" t="s">
        <v>19</v>
      </c>
    </row>
    <row r="546" spans="1:7" x14ac:dyDescent="0.25">
      <c r="A546" t="s">
        <v>1106</v>
      </c>
      <c r="B546" t="s">
        <v>1107</v>
      </c>
      <c r="C546">
        <f t="shared" si="24"/>
        <v>11</v>
      </c>
      <c r="D546">
        <f t="shared" si="25"/>
        <v>1999</v>
      </c>
      <c r="E546" t="str">
        <f t="shared" si="26"/>
        <v>11-1999</v>
      </c>
      <c r="F546">
        <v>56.7</v>
      </c>
      <c r="G546" t="s">
        <v>19</v>
      </c>
    </row>
    <row r="547" spans="1:7" x14ac:dyDescent="0.25">
      <c r="A547" t="s">
        <v>1108</v>
      </c>
      <c r="B547" t="s">
        <v>1109</v>
      </c>
      <c r="C547">
        <f t="shared" si="24"/>
        <v>12</v>
      </c>
      <c r="D547">
        <f t="shared" si="25"/>
        <v>1999</v>
      </c>
      <c r="E547" t="str">
        <f t="shared" si="26"/>
        <v>12-1999</v>
      </c>
      <c r="F547">
        <v>57</v>
      </c>
      <c r="G547" t="s">
        <v>19</v>
      </c>
    </row>
    <row r="548" spans="1:7" x14ac:dyDescent="0.25">
      <c r="A548" t="s">
        <v>1110</v>
      </c>
      <c r="B548" t="s">
        <v>1111</v>
      </c>
      <c r="C548">
        <f t="shared" si="24"/>
        <v>1</v>
      </c>
      <c r="D548">
        <f t="shared" si="25"/>
        <v>2000</v>
      </c>
      <c r="E548" t="str">
        <f t="shared" si="26"/>
        <v>1-2000</v>
      </c>
      <c r="F548">
        <v>57.74</v>
      </c>
      <c r="G548" t="s">
        <v>19</v>
      </c>
    </row>
    <row r="549" spans="1:7" x14ac:dyDescent="0.25">
      <c r="A549" t="s">
        <v>1112</v>
      </c>
      <c r="B549" t="s">
        <v>1113</v>
      </c>
      <c r="C549">
        <f t="shared" si="24"/>
        <v>2</v>
      </c>
      <c r="D549">
        <f t="shared" si="25"/>
        <v>2000</v>
      </c>
      <c r="E549" t="str">
        <f t="shared" si="26"/>
        <v>2-2000</v>
      </c>
      <c r="F549">
        <v>59.07</v>
      </c>
      <c r="G549" t="s">
        <v>19</v>
      </c>
    </row>
    <row r="550" spans="1:7" x14ac:dyDescent="0.25">
      <c r="A550" t="s">
        <v>1114</v>
      </c>
      <c r="B550" t="s">
        <v>1115</v>
      </c>
      <c r="C550">
        <f t="shared" si="24"/>
        <v>3</v>
      </c>
      <c r="D550">
        <f t="shared" si="25"/>
        <v>2000</v>
      </c>
      <c r="E550" t="str">
        <f t="shared" si="26"/>
        <v>3-2000</v>
      </c>
      <c r="F550">
        <v>60.08</v>
      </c>
      <c r="G550" t="s">
        <v>19</v>
      </c>
    </row>
    <row r="551" spans="1:7" x14ac:dyDescent="0.25">
      <c r="A551" t="s">
        <v>1116</v>
      </c>
      <c r="B551" t="s">
        <v>1117</v>
      </c>
      <c r="C551">
        <f t="shared" si="24"/>
        <v>4</v>
      </c>
      <c r="D551">
        <f t="shared" si="25"/>
        <v>2000</v>
      </c>
      <c r="E551" t="str">
        <f t="shared" si="26"/>
        <v>4-2000</v>
      </c>
      <c r="F551">
        <v>60.68</v>
      </c>
      <c r="G551" t="s">
        <v>19</v>
      </c>
    </row>
    <row r="552" spans="1:7" x14ac:dyDescent="0.25">
      <c r="A552" t="s">
        <v>1118</v>
      </c>
      <c r="B552" t="s">
        <v>1119</v>
      </c>
      <c r="C552">
        <f t="shared" si="24"/>
        <v>5</v>
      </c>
      <c r="D552">
        <f t="shared" si="25"/>
        <v>2000</v>
      </c>
      <c r="E552" t="str">
        <f t="shared" si="26"/>
        <v>5-2000</v>
      </c>
      <c r="F552">
        <v>60.99</v>
      </c>
      <c r="G552" t="s">
        <v>19</v>
      </c>
    </row>
    <row r="553" spans="1:7" x14ac:dyDescent="0.25">
      <c r="A553" t="s">
        <v>1120</v>
      </c>
      <c r="B553" t="s">
        <v>1121</v>
      </c>
      <c r="C553">
        <f t="shared" si="24"/>
        <v>6</v>
      </c>
      <c r="D553">
        <f t="shared" si="25"/>
        <v>2000</v>
      </c>
      <c r="E553" t="str">
        <f t="shared" si="26"/>
        <v>6-2000</v>
      </c>
      <c r="F553">
        <v>60.98</v>
      </c>
      <c r="G553" t="s">
        <v>19</v>
      </c>
    </row>
    <row r="554" spans="1:7" x14ac:dyDescent="0.25">
      <c r="A554" t="s">
        <v>1122</v>
      </c>
      <c r="B554" t="s">
        <v>1123</v>
      </c>
      <c r="C554">
        <f t="shared" si="24"/>
        <v>7</v>
      </c>
      <c r="D554">
        <f t="shared" si="25"/>
        <v>2000</v>
      </c>
      <c r="E554" t="str">
        <f t="shared" si="26"/>
        <v>7-2000</v>
      </c>
      <c r="F554">
        <v>60.96</v>
      </c>
      <c r="G554" t="s">
        <v>19</v>
      </c>
    </row>
    <row r="555" spans="1:7" x14ac:dyDescent="0.25">
      <c r="A555" t="s">
        <v>1124</v>
      </c>
      <c r="B555" t="s">
        <v>1125</v>
      </c>
      <c r="C555">
        <f t="shared" si="24"/>
        <v>8</v>
      </c>
      <c r="D555">
        <f t="shared" si="25"/>
        <v>2000</v>
      </c>
      <c r="E555" t="str">
        <f t="shared" si="26"/>
        <v>8-2000</v>
      </c>
      <c r="F555">
        <v>61.15</v>
      </c>
      <c r="G555" t="s">
        <v>19</v>
      </c>
    </row>
    <row r="556" spans="1:7" x14ac:dyDescent="0.25">
      <c r="A556" t="s">
        <v>1126</v>
      </c>
      <c r="B556" t="s">
        <v>1127</v>
      </c>
      <c r="C556">
        <f t="shared" si="24"/>
        <v>9</v>
      </c>
      <c r="D556">
        <f t="shared" si="25"/>
        <v>2000</v>
      </c>
      <c r="E556" t="str">
        <f t="shared" si="26"/>
        <v>9-2000</v>
      </c>
      <c r="F556">
        <v>61.41</v>
      </c>
      <c r="G556" t="s">
        <v>19</v>
      </c>
    </row>
    <row r="557" spans="1:7" x14ac:dyDescent="0.25">
      <c r="A557" t="s">
        <v>1128</v>
      </c>
      <c r="B557" t="s">
        <v>1129</v>
      </c>
      <c r="C557">
        <f t="shared" si="24"/>
        <v>10</v>
      </c>
      <c r="D557">
        <f t="shared" si="25"/>
        <v>2000</v>
      </c>
      <c r="E557" t="str">
        <f t="shared" si="26"/>
        <v>10-2000</v>
      </c>
      <c r="F557">
        <v>61.5</v>
      </c>
      <c r="G557" t="s">
        <v>19</v>
      </c>
    </row>
    <row r="558" spans="1:7" x14ac:dyDescent="0.25">
      <c r="A558" t="s">
        <v>1130</v>
      </c>
      <c r="B558" t="s">
        <v>1131</v>
      </c>
      <c r="C558">
        <f t="shared" si="24"/>
        <v>11</v>
      </c>
      <c r="D558">
        <f t="shared" si="25"/>
        <v>2000</v>
      </c>
      <c r="E558" t="str">
        <f t="shared" si="26"/>
        <v>11-2000</v>
      </c>
      <c r="F558">
        <v>61.71</v>
      </c>
      <c r="G558" t="s">
        <v>19</v>
      </c>
    </row>
    <row r="559" spans="1:7" x14ac:dyDescent="0.25">
      <c r="A559" t="s">
        <v>1132</v>
      </c>
      <c r="B559" t="s">
        <v>1133</v>
      </c>
      <c r="C559">
        <f t="shared" si="24"/>
        <v>12</v>
      </c>
      <c r="D559">
        <f t="shared" si="25"/>
        <v>2000</v>
      </c>
      <c r="E559" t="str">
        <f t="shared" si="26"/>
        <v>12-2000</v>
      </c>
      <c r="F559">
        <v>61.99</v>
      </c>
      <c r="G559" t="s">
        <v>19</v>
      </c>
    </row>
    <row r="560" spans="1:7" x14ac:dyDescent="0.25">
      <c r="A560" t="s">
        <v>1134</v>
      </c>
      <c r="B560" t="s">
        <v>1135</v>
      </c>
      <c r="C560">
        <f t="shared" si="24"/>
        <v>1</v>
      </c>
      <c r="D560">
        <f t="shared" si="25"/>
        <v>2001</v>
      </c>
      <c r="E560" t="str">
        <f t="shared" si="26"/>
        <v>1-2001</v>
      </c>
      <c r="F560">
        <v>62.64</v>
      </c>
      <c r="G560" t="s">
        <v>19</v>
      </c>
    </row>
    <row r="561" spans="1:7" x14ac:dyDescent="0.25">
      <c r="A561" t="s">
        <v>1136</v>
      </c>
      <c r="B561" t="s">
        <v>1137</v>
      </c>
      <c r="C561">
        <f t="shared" si="24"/>
        <v>2</v>
      </c>
      <c r="D561">
        <f t="shared" si="25"/>
        <v>2001</v>
      </c>
      <c r="E561" t="str">
        <f t="shared" si="26"/>
        <v>2-2001</v>
      </c>
      <c r="F561">
        <v>63.83</v>
      </c>
      <c r="G561" t="s">
        <v>19</v>
      </c>
    </row>
    <row r="562" spans="1:7" x14ac:dyDescent="0.25">
      <c r="A562" t="s">
        <v>1138</v>
      </c>
      <c r="B562" t="s">
        <v>1139</v>
      </c>
      <c r="C562">
        <f t="shared" si="24"/>
        <v>3</v>
      </c>
      <c r="D562">
        <f t="shared" si="25"/>
        <v>2001</v>
      </c>
      <c r="E562" t="str">
        <f t="shared" si="26"/>
        <v>3-2001</v>
      </c>
      <c r="F562">
        <v>64.77</v>
      </c>
      <c r="G562" t="s">
        <v>19</v>
      </c>
    </row>
    <row r="563" spans="1:7" x14ac:dyDescent="0.25">
      <c r="A563" t="s">
        <v>1140</v>
      </c>
      <c r="B563" t="s">
        <v>1141</v>
      </c>
      <c r="C563">
        <f t="shared" si="24"/>
        <v>4</v>
      </c>
      <c r="D563">
        <f t="shared" si="25"/>
        <v>2001</v>
      </c>
      <c r="E563" t="str">
        <f t="shared" si="26"/>
        <v>4-2001</v>
      </c>
      <c r="F563">
        <v>65.510000000000005</v>
      </c>
      <c r="G563" t="s">
        <v>19</v>
      </c>
    </row>
    <row r="564" spans="1:7" x14ac:dyDescent="0.25">
      <c r="A564" t="s">
        <v>1142</v>
      </c>
      <c r="B564" t="s">
        <v>1143</v>
      </c>
      <c r="C564">
        <f t="shared" si="24"/>
        <v>5</v>
      </c>
      <c r="D564">
        <f t="shared" si="25"/>
        <v>2001</v>
      </c>
      <c r="E564" t="str">
        <f t="shared" si="26"/>
        <v>5-2001</v>
      </c>
      <c r="F564">
        <v>65.790000000000006</v>
      </c>
      <c r="G564" t="s">
        <v>19</v>
      </c>
    </row>
    <row r="565" spans="1:7" x14ac:dyDescent="0.25">
      <c r="A565" t="s">
        <v>1144</v>
      </c>
      <c r="B565" t="s">
        <v>1145</v>
      </c>
      <c r="C565">
        <f t="shared" si="24"/>
        <v>6</v>
      </c>
      <c r="D565">
        <f t="shared" si="25"/>
        <v>2001</v>
      </c>
      <c r="E565" t="str">
        <f t="shared" si="26"/>
        <v>6-2001</v>
      </c>
      <c r="F565">
        <v>65.819999999999993</v>
      </c>
      <c r="G565" t="s">
        <v>19</v>
      </c>
    </row>
    <row r="566" spans="1:7" x14ac:dyDescent="0.25">
      <c r="A566" t="s">
        <v>1146</v>
      </c>
      <c r="B566" t="s">
        <v>1147</v>
      </c>
      <c r="C566">
        <f t="shared" si="24"/>
        <v>7</v>
      </c>
      <c r="D566">
        <f t="shared" si="25"/>
        <v>2001</v>
      </c>
      <c r="E566" t="str">
        <f t="shared" si="26"/>
        <v>7-2001</v>
      </c>
      <c r="F566">
        <v>65.89</v>
      </c>
      <c r="G566" t="s">
        <v>19</v>
      </c>
    </row>
    <row r="567" spans="1:7" x14ac:dyDescent="0.25">
      <c r="A567" t="s">
        <v>1148</v>
      </c>
      <c r="B567" t="s">
        <v>1149</v>
      </c>
      <c r="C567">
        <f t="shared" si="24"/>
        <v>8</v>
      </c>
      <c r="D567">
        <f t="shared" si="25"/>
        <v>2001</v>
      </c>
      <c r="E567" t="str">
        <f t="shared" si="26"/>
        <v>8-2001</v>
      </c>
      <c r="F567">
        <v>66.06</v>
      </c>
      <c r="G567" t="s">
        <v>19</v>
      </c>
    </row>
    <row r="568" spans="1:7" x14ac:dyDescent="0.25">
      <c r="A568" t="s">
        <v>1150</v>
      </c>
      <c r="B568" t="s">
        <v>1151</v>
      </c>
      <c r="C568">
        <f t="shared" si="24"/>
        <v>9</v>
      </c>
      <c r="D568">
        <f t="shared" si="25"/>
        <v>2001</v>
      </c>
      <c r="E568" t="str">
        <f t="shared" si="26"/>
        <v>9-2001</v>
      </c>
      <c r="F568">
        <v>66.3</v>
      </c>
      <c r="G568" t="s">
        <v>19</v>
      </c>
    </row>
    <row r="569" spans="1:7" x14ac:dyDescent="0.25">
      <c r="A569" t="s">
        <v>1152</v>
      </c>
      <c r="B569" t="s">
        <v>1153</v>
      </c>
      <c r="C569">
        <f t="shared" si="24"/>
        <v>10</v>
      </c>
      <c r="D569">
        <f t="shared" si="25"/>
        <v>2001</v>
      </c>
      <c r="E569" t="str">
        <f t="shared" si="26"/>
        <v>10-2001</v>
      </c>
      <c r="F569">
        <v>66.430000000000007</v>
      </c>
      <c r="G569" t="s">
        <v>19</v>
      </c>
    </row>
    <row r="570" spans="1:7" x14ac:dyDescent="0.25">
      <c r="A570" t="s">
        <v>1154</v>
      </c>
      <c r="B570" t="s">
        <v>1155</v>
      </c>
      <c r="C570">
        <f t="shared" si="24"/>
        <v>11</v>
      </c>
      <c r="D570">
        <f t="shared" si="25"/>
        <v>2001</v>
      </c>
      <c r="E570" t="str">
        <f t="shared" si="26"/>
        <v>11-2001</v>
      </c>
      <c r="F570">
        <v>66.5</v>
      </c>
      <c r="G570" t="s">
        <v>19</v>
      </c>
    </row>
    <row r="571" spans="1:7" x14ac:dyDescent="0.25">
      <c r="A571" t="s">
        <v>1156</v>
      </c>
      <c r="B571" t="s">
        <v>1157</v>
      </c>
      <c r="C571">
        <f t="shared" si="24"/>
        <v>12</v>
      </c>
      <c r="D571">
        <f t="shared" si="25"/>
        <v>2001</v>
      </c>
      <c r="E571" t="str">
        <f t="shared" si="26"/>
        <v>12-2001</v>
      </c>
      <c r="F571">
        <v>66.73</v>
      </c>
      <c r="G571" t="s">
        <v>19</v>
      </c>
    </row>
    <row r="572" spans="1:7" x14ac:dyDescent="0.25">
      <c r="A572" t="s">
        <v>1158</v>
      </c>
      <c r="B572" t="s">
        <v>1159</v>
      </c>
      <c r="C572">
        <f t="shared" si="24"/>
        <v>1</v>
      </c>
      <c r="D572">
        <f t="shared" si="25"/>
        <v>2002</v>
      </c>
      <c r="E572" t="str">
        <f t="shared" si="26"/>
        <v>1-2002</v>
      </c>
      <c r="F572">
        <v>67.260000000000005</v>
      </c>
      <c r="G572" t="s">
        <v>19</v>
      </c>
    </row>
    <row r="573" spans="1:7" x14ac:dyDescent="0.25">
      <c r="A573" t="s">
        <v>1160</v>
      </c>
      <c r="B573" t="s">
        <v>1161</v>
      </c>
      <c r="C573">
        <f t="shared" si="24"/>
        <v>2</v>
      </c>
      <c r="D573">
        <f t="shared" si="25"/>
        <v>2002</v>
      </c>
      <c r="E573" t="str">
        <f t="shared" si="26"/>
        <v>2-2002</v>
      </c>
      <c r="F573">
        <v>68.11</v>
      </c>
      <c r="G573" t="s">
        <v>19</v>
      </c>
    </row>
    <row r="574" spans="1:7" x14ac:dyDescent="0.25">
      <c r="A574" t="s">
        <v>1162</v>
      </c>
      <c r="B574" t="s">
        <v>1163</v>
      </c>
      <c r="C574">
        <f t="shared" si="24"/>
        <v>3</v>
      </c>
      <c r="D574">
        <f t="shared" si="25"/>
        <v>2002</v>
      </c>
      <c r="E574" t="str">
        <f t="shared" si="26"/>
        <v>3-2002</v>
      </c>
      <c r="F574">
        <v>68.59</v>
      </c>
      <c r="G574" t="s">
        <v>19</v>
      </c>
    </row>
    <row r="575" spans="1:7" x14ac:dyDescent="0.25">
      <c r="A575" t="s">
        <v>1164</v>
      </c>
      <c r="B575" t="s">
        <v>1165</v>
      </c>
      <c r="C575">
        <f t="shared" si="24"/>
        <v>4</v>
      </c>
      <c r="D575">
        <f t="shared" si="25"/>
        <v>2002</v>
      </c>
      <c r="E575" t="str">
        <f t="shared" si="26"/>
        <v>4-2002</v>
      </c>
      <c r="F575">
        <v>69.22</v>
      </c>
      <c r="G575" t="s">
        <v>19</v>
      </c>
    </row>
    <row r="576" spans="1:7" x14ac:dyDescent="0.25">
      <c r="A576" t="s">
        <v>1166</v>
      </c>
      <c r="B576" t="s">
        <v>1167</v>
      </c>
      <c r="C576">
        <f t="shared" si="24"/>
        <v>5</v>
      </c>
      <c r="D576">
        <f t="shared" si="25"/>
        <v>2002</v>
      </c>
      <c r="E576" t="str">
        <f t="shared" si="26"/>
        <v>5-2002</v>
      </c>
      <c r="F576">
        <v>69.63</v>
      </c>
      <c r="G576" t="s">
        <v>19</v>
      </c>
    </row>
    <row r="577" spans="1:7" x14ac:dyDescent="0.25">
      <c r="A577" t="s">
        <v>1168</v>
      </c>
      <c r="B577" t="s">
        <v>1169</v>
      </c>
      <c r="C577">
        <f t="shared" si="24"/>
        <v>6</v>
      </c>
      <c r="D577">
        <f t="shared" si="25"/>
        <v>2002</v>
      </c>
      <c r="E577" t="str">
        <f t="shared" si="26"/>
        <v>6-2002</v>
      </c>
      <c r="F577">
        <v>69.930000000000007</v>
      </c>
      <c r="G577" t="s">
        <v>19</v>
      </c>
    </row>
    <row r="578" spans="1:7" x14ac:dyDescent="0.25">
      <c r="A578" t="s">
        <v>1170</v>
      </c>
      <c r="B578" t="s">
        <v>1171</v>
      </c>
      <c r="C578">
        <f t="shared" si="24"/>
        <v>7</v>
      </c>
      <c r="D578">
        <f t="shared" si="25"/>
        <v>2002</v>
      </c>
      <c r="E578" t="str">
        <f t="shared" si="26"/>
        <v>7-2002</v>
      </c>
      <c r="F578">
        <v>69.94</v>
      </c>
      <c r="G578" t="s">
        <v>19</v>
      </c>
    </row>
    <row r="579" spans="1:7" x14ac:dyDescent="0.25">
      <c r="A579" t="s">
        <v>1172</v>
      </c>
      <c r="B579" t="s">
        <v>1173</v>
      </c>
      <c r="C579">
        <f t="shared" ref="C579:C642" si="27">+MONTH(B579)</f>
        <v>8</v>
      </c>
      <c r="D579">
        <f t="shared" ref="D579:D642" si="28">+YEAR(B579)</f>
        <v>2002</v>
      </c>
      <c r="E579" t="str">
        <f t="shared" ref="E579:E642" si="29">+C579&amp;"-"&amp;D579</f>
        <v>8-2002</v>
      </c>
      <c r="F579">
        <v>70.010000000000005</v>
      </c>
      <c r="G579" t="s">
        <v>19</v>
      </c>
    </row>
    <row r="580" spans="1:7" x14ac:dyDescent="0.25">
      <c r="A580" t="s">
        <v>1174</v>
      </c>
      <c r="B580" t="s">
        <v>1175</v>
      </c>
      <c r="C580">
        <f t="shared" si="27"/>
        <v>9</v>
      </c>
      <c r="D580">
        <f t="shared" si="28"/>
        <v>2002</v>
      </c>
      <c r="E580" t="str">
        <f t="shared" si="29"/>
        <v>9-2002</v>
      </c>
      <c r="F580">
        <v>70.260000000000005</v>
      </c>
      <c r="G580" t="s">
        <v>19</v>
      </c>
    </row>
    <row r="581" spans="1:7" x14ac:dyDescent="0.25">
      <c r="A581" t="s">
        <v>1176</v>
      </c>
      <c r="B581" t="s">
        <v>1177</v>
      </c>
      <c r="C581">
        <f t="shared" si="27"/>
        <v>10</v>
      </c>
      <c r="D581">
        <f t="shared" si="28"/>
        <v>2002</v>
      </c>
      <c r="E581" t="str">
        <f t="shared" si="29"/>
        <v>10-2002</v>
      </c>
      <c r="F581">
        <v>70.66</v>
      </c>
      <c r="G581" t="s">
        <v>19</v>
      </c>
    </row>
    <row r="582" spans="1:7" x14ac:dyDescent="0.25">
      <c r="A582" t="s">
        <v>1178</v>
      </c>
      <c r="B582" t="s">
        <v>1179</v>
      </c>
      <c r="C582">
        <f t="shared" si="27"/>
        <v>11</v>
      </c>
      <c r="D582">
        <f t="shared" si="28"/>
        <v>2002</v>
      </c>
      <c r="E582" t="str">
        <f t="shared" si="29"/>
        <v>11-2002</v>
      </c>
      <c r="F582">
        <v>71.2</v>
      </c>
      <c r="G582" t="s">
        <v>19</v>
      </c>
    </row>
    <row r="583" spans="1:7" x14ac:dyDescent="0.25">
      <c r="A583" t="s">
        <v>1180</v>
      </c>
      <c r="B583" t="s">
        <v>1181</v>
      </c>
      <c r="C583">
        <f t="shared" si="27"/>
        <v>12</v>
      </c>
      <c r="D583">
        <f t="shared" si="28"/>
        <v>2002</v>
      </c>
      <c r="E583" t="str">
        <f t="shared" si="29"/>
        <v>12-2002</v>
      </c>
      <c r="F583">
        <v>71.400000000000006</v>
      </c>
      <c r="G583" t="s">
        <v>19</v>
      </c>
    </row>
    <row r="584" spans="1:7" x14ac:dyDescent="0.25">
      <c r="A584" t="s">
        <v>1182</v>
      </c>
      <c r="B584" t="s">
        <v>1183</v>
      </c>
      <c r="C584">
        <f t="shared" si="27"/>
        <v>1</v>
      </c>
      <c r="D584">
        <f t="shared" si="28"/>
        <v>2003</v>
      </c>
      <c r="E584" t="str">
        <f t="shared" si="29"/>
        <v>1-2003</v>
      </c>
      <c r="F584">
        <v>72.23</v>
      </c>
      <c r="G584" t="s">
        <v>19</v>
      </c>
    </row>
    <row r="585" spans="1:7" x14ac:dyDescent="0.25">
      <c r="A585" t="s">
        <v>1184</v>
      </c>
      <c r="B585" t="s">
        <v>1185</v>
      </c>
      <c r="C585">
        <f t="shared" si="27"/>
        <v>2</v>
      </c>
      <c r="D585">
        <f t="shared" si="28"/>
        <v>2003</v>
      </c>
      <c r="E585" t="str">
        <f t="shared" si="29"/>
        <v>2-2003</v>
      </c>
      <c r="F585">
        <v>73.040000000000006</v>
      </c>
      <c r="G585" t="s">
        <v>19</v>
      </c>
    </row>
    <row r="586" spans="1:7" x14ac:dyDescent="0.25">
      <c r="A586" t="s">
        <v>1186</v>
      </c>
      <c r="B586" t="s">
        <v>1187</v>
      </c>
      <c r="C586">
        <f t="shared" si="27"/>
        <v>3</v>
      </c>
      <c r="D586">
        <f t="shared" si="28"/>
        <v>2003</v>
      </c>
      <c r="E586" t="str">
        <f t="shared" si="29"/>
        <v>3-2003</v>
      </c>
      <c r="F586">
        <v>73.8</v>
      </c>
      <c r="G586" t="s">
        <v>19</v>
      </c>
    </row>
    <row r="587" spans="1:7" x14ac:dyDescent="0.25">
      <c r="A587" t="s">
        <v>1188</v>
      </c>
      <c r="B587" t="s">
        <v>1189</v>
      </c>
      <c r="C587">
        <f t="shared" si="27"/>
        <v>4</v>
      </c>
      <c r="D587">
        <f t="shared" si="28"/>
        <v>2003</v>
      </c>
      <c r="E587" t="str">
        <f t="shared" si="29"/>
        <v>4-2003</v>
      </c>
      <c r="F587">
        <v>74.650000000000006</v>
      </c>
      <c r="G587" t="s">
        <v>19</v>
      </c>
    </row>
    <row r="588" spans="1:7" x14ac:dyDescent="0.25">
      <c r="A588" t="s">
        <v>1190</v>
      </c>
      <c r="B588" t="s">
        <v>1191</v>
      </c>
      <c r="C588">
        <f t="shared" si="27"/>
        <v>5</v>
      </c>
      <c r="D588">
        <f t="shared" si="28"/>
        <v>2003</v>
      </c>
      <c r="E588" t="str">
        <f t="shared" si="29"/>
        <v>5-2003</v>
      </c>
      <c r="F588">
        <v>75.010000000000005</v>
      </c>
      <c r="G588" t="s">
        <v>19</v>
      </c>
    </row>
    <row r="589" spans="1:7" x14ac:dyDescent="0.25">
      <c r="A589" t="s">
        <v>1192</v>
      </c>
      <c r="B589" t="s">
        <v>1193</v>
      </c>
      <c r="C589">
        <f t="shared" si="27"/>
        <v>6</v>
      </c>
      <c r="D589">
        <f t="shared" si="28"/>
        <v>2003</v>
      </c>
      <c r="E589" t="str">
        <f t="shared" si="29"/>
        <v>6-2003</v>
      </c>
      <c r="F589">
        <v>74.97</v>
      </c>
      <c r="G589" t="s">
        <v>19</v>
      </c>
    </row>
    <row r="590" spans="1:7" x14ac:dyDescent="0.25">
      <c r="A590" t="s">
        <v>1194</v>
      </c>
      <c r="B590" t="s">
        <v>1195</v>
      </c>
      <c r="C590">
        <f t="shared" si="27"/>
        <v>7</v>
      </c>
      <c r="D590">
        <f t="shared" si="28"/>
        <v>2003</v>
      </c>
      <c r="E590" t="str">
        <f t="shared" si="29"/>
        <v>7-2003</v>
      </c>
      <c r="F590">
        <v>74.86</v>
      </c>
      <c r="G590" t="s">
        <v>19</v>
      </c>
    </row>
    <row r="591" spans="1:7" x14ac:dyDescent="0.25">
      <c r="A591" t="s">
        <v>1196</v>
      </c>
      <c r="B591" t="s">
        <v>1197</v>
      </c>
      <c r="C591">
        <f t="shared" si="27"/>
        <v>8</v>
      </c>
      <c r="D591">
        <f t="shared" si="28"/>
        <v>2003</v>
      </c>
      <c r="E591" t="str">
        <f t="shared" si="29"/>
        <v>8-2003</v>
      </c>
      <c r="F591">
        <v>75.099999999999994</v>
      </c>
      <c r="G591" t="s">
        <v>19</v>
      </c>
    </row>
    <row r="592" spans="1:7" x14ac:dyDescent="0.25">
      <c r="A592" t="s">
        <v>1198</v>
      </c>
      <c r="B592" t="s">
        <v>1199</v>
      </c>
      <c r="C592">
        <f t="shared" si="27"/>
        <v>9</v>
      </c>
      <c r="D592">
        <f t="shared" si="28"/>
        <v>2003</v>
      </c>
      <c r="E592" t="str">
        <f t="shared" si="29"/>
        <v>9-2003</v>
      </c>
      <c r="F592">
        <v>75.260000000000005</v>
      </c>
      <c r="G592" t="s">
        <v>19</v>
      </c>
    </row>
    <row r="593" spans="1:7" x14ac:dyDescent="0.25">
      <c r="A593" t="s">
        <v>1200</v>
      </c>
      <c r="B593" t="s">
        <v>1201</v>
      </c>
      <c r="C593">
        <f t="shared" si="27"/>
        <v>10</v>
      </c>
      <c r="D593">
        <f t="shared" si="28"/>
        <v>2003</v>
      </c>
      <c r="E593" t="str">
        <f t="shared" si="29"/>
        <v>10-2003</v>
      </c>
      <c r="F593">
        <v>75.31</v>
      </c>
      <c r="G593" t="s">
        <v>19</v>
      </c>
    </row>
    <row r="594" spans="1:7" x14ac:dyDescent="0.25">
      <c r="A594" t="s">
        <v>1202</v>
      </c>
      <c r="B594" t="s">
        <v>1203</v>
      </c>
      <c r="C594">
        <f t="shared" si="27"/>
        <v>11</v>
      </c>
      <c r="D594">
        <f t="shared" si="28"/>
        <v>2003</v>
      </c>
      <c r="E594" t="str">
        <f t="shared" si="29"/>
        <v>11-2003</v>
      </c>
      <c r="F594">
        <v>75.569999999999993</v>
      </c>
      <c r="G594" t="s">
        <v>19</v>
      </c>
    </row>
    <row r="595" spans="1:7" x14ac:dyDescent="0.25">
      <c r="A595" t="s">
        <v>1204</v>
      </c>
      <c r="B595" t="s">
        <v>1205</v>
      </c>
      <c r="C595">
        <f t="shared" si="27"/>
        <v>12</v>
      </c>
      <c r="D595">
        <f t="shared" si="28"/>
        <v>2003</v>
      </c>
      <c r="E595" t="str">
        <f t="shared" si="29"/>
        <v>12-2003</v>
      </c>
      <c r="F595">
        <v>76.03</v>
      </c>
      <c r="G595" t="s">
        <v>19</v>
      </c>
    </row>
    <row r="596" spans="1:7" x14ac:dyDescent="0.25">
      <c r="A596" t="s">
        <v>1206</v>
      </c>
      <c r="B596" t="s">
        <v>1207</v>
      </c>
      <c r="C596">
        <f t="shared" si="27"/>
        <v>1</v>
      </c>
      <c r="D596">
        <f t="shared" si="28"/>
        <v>2004</v>
      </c>
      <c r="E596" t="str">
        <f t="shared" si="29"/>
        <v>1-2004</v>
      </c>
      <c r="F596">
        <v>76.7</v>
      </c>
      <c r="G596" t="s">
        <v>19</v>
      </c>
    </row>
    <row r="597" spans="1:7" x14ac:dyDescent="0.25">
      <c r="A597" t="s">
        <v>1208</v>
      </c>
      <c r="B597" t="s">
        <v>1209</v>
      </c>
      <c r="C597">
        <f t="shared" si="27"/>
        <v>2</v>
      </c>
      <c r="D597">
        <f t="shared" si="28"/>
        <v>2004</v>
      </c>
      <c r="E597" t="str">
        <f t="shared" si="29"/>
        <v>2-2004</v>
      </c>
      <c r="F597">
        <v>77.62</v>
      </c>
      <c r="G597" t="s">
        <v>19</v>
      </c>
    </row>
    <row r="598" spans="1:7" x14ac:dyDescent="0.25">
      <c r="A598" t="s">
        <v>1210</v>
      </c>
      <c r="B598" t="s">
        <v>1211</v>
      </c>
      <c r="C598">
        <f t="shared" si="27"/>
        <v>3</v>
      </c>
      <c r="D598">
        <f t="shared" si="28"/>
        <v>2004</v>
      </c>
      <c r="E598" t="str">
        <f t="shared" si="29"/>
        <v>3-2004</v>
      </c>
      <c r="F598">
        <v>78.39</v>
      </c>
      <c r="G598" t="s">
        <v>19</v>
      </c>
    </row>
    <row r="599" spans="1:7" x14ac:dyDescent="0.25">
      <c r="A599" t="s">
        <v>1212</v>
      </c>
      <c r="B599" t="s">
        <v>1213</v>
      </c>
      <c r="C599">
        <f t="shared" si="27"/>
        <v>4</v>
      </c>
      <c r="D599">
        <f t="shared" si="28"/>
        <v>2004</v>
      </c>
      <c r="E599" t="str">
        <f t="shared" si="29"/>
        <v>4-2004</v>
      </c>
      <c r="F599">
        <v>78.739999999999995</v>
      </c>
      <c r="G599" t="s">
        <v>19</v>
      </c>
    </row>
    <row r="600" spans="1:7" x14ac:dyDescent="0.25">
      <c r="A600" t="s">
        <v>1214</v>
      </c>
      <c r="B600" t="s">
        <v>1215</v>
      </c>
      <c r="C600">
        <f t="shared" si="27"/>
        <v>5</v>
      </c>
      <c r="D600">
        <f t="shared" si="28"/>
        <v>2004</v>
      </c>
      <c r="E600" t="str">
        <f t="shared" si="29"/>
        <v>5-2004</v>
      </c>
      <c r="F600">
        <v>79.040000000000006</v>
      </c>
      <c r="G600" t="s">
        <v>19</v>
      </c>
    </row>
    <row r="601" spans="1:7" x14ac:dyDescent="0.25">
      <c r="A601" t="s">
        <v>1216</v>
      </c>
      <c r="B601" t="s">
        <v>1217</v>
      </c>
      <c r="C601">
        <f t="shared" si="27"/>
        <v>6</v>
      </c>
      <c r="D601">
        <f t="shared" si="28"/>
        <v>2004</v>
      </c>
      <c r="E601" t="str">
        <f t="shared" si="29"/>
        <v>6-2004</v>
      </c>
      <c r="F601">
        <v>79.52</v>
      </c>
      <c r="G601" t="s">
        <v>19</v>
      </c>
    </row>
    <row r="602" spans="1:7" x14ac:dyDescent="0.25">
      <c r="A602" t="s">
        <v>1218</v>
      </c>
      <c r="B602" t="s">
        <v>1219</v>
      </c>
      <c r="C602">
        <f t="shared" si="27"/>
        <v>7</v>
      </c>
      <c r="D602">
        <f t="shared" si="28"/>
        <v>2004</v>
      </c>
      <c r="E602" t="str">
        <f t="shared" si="29"/>
        <v>7-2004</v>
      </c>
      <c r="F602">
        <v>79.5</v>
      </c>
      <c r="G602" t="s">
        <v>19</v>
      </c>
    </row>
    <row r="603" spans="1:7" x14ac:dyDescent="0.25">
      <c r="A603" t="s">
        <v>1220</v>
      </c>
      <c r="B603" t="s">
        <v>1221</v>
      </c>
      <c r="C603">
        <f t="shared" si="27"/>
        <v>8</v>
      </c>
      <c r="D603">
        <f t="shared" si="28"/>
        <v>2004</v>
      </c>
      <c r="E603" t="str">
        <f t="shared" si="29"/>
        <v>8-2004</v>
      </c>
      <c r="F603">
        <v>79.52</v>
      </c>
      <c r="G603" t="s">
        <v>19</v>
      </c>
    </row>
    <row r="604" spans="1:7" x14ac:dyDescent="0.25">
      <c r="A604" t="s">
        <v>1222</v>
      </c>
      <c r="B604" t="s">
        <v>1223</v>
      </c>
      <c r="C604">
        <f t="shared" si="27"/>
        <v>9</v>
      </c>
      <c r="D604">
        <f t="shared" si="28"/>
        <v>2004</v>
      </c>
      <c r="E604" t="str">
        <f t="shared" si="29"/>
        <v>9-2004</v>
      </c>
      <c r="F604">
        <v>79.760000000000005</v>
      </c>
      <c r="G604" t="s">
        <v>19</v>
      </c>
    </row>
    <row r="605" spans="1:7" x14ac:dyDescent="0.25">
      <c r="A605" t="s">
        <v>1224</v>
      </c>
      <c r="B605" t="s">
        <v>1225</v>
      </c>
      <c r="C605">
        <f t="shared" si="27"/>
        <v>10</v>
      </c>
      <c r="D605">
        <f t="shared" si="28"/>
        <v>2004</v>
      </c>
      <c r="E605" t="str">
        <f t="shared" si="29"/>
        <v>10-2004</v>
      </c>
      <c r="F605">
        <v>79.75</v>
      </c>
      <c r="G605" t="s">
        <v>19</v>
      </c>
    </row>
    <row r="606" spans="1:7" x14ac:dyDescent="0.25">
      <c r="A606" t="s">
        <v>1226</v>
      </c>
      <c r="B606" t="s">
        <v>1227</v>
      </c>
      <c r="C606">
        <f t="shared" si="27"/>
        <v>11</v>
      </c>
      <c r="D606">
        <f t="shared" si="28"/>
        <v>2004</v>
      </c>
      <c r="E606" t="str">
        <f t="shared" si="29"/>
        <v>11-2004</v>
      </c>
      <c r="F606">
        <v>79.97</v>
      </c>
      <c r="G606" t="s">
        <v>19</v>
      </c>
    </row>
    <row r="607" spans="1:7" x14ac:dyDescent="0.25">
      <c r="A607" t="s">
        <v>1228</v>
      </c>
      <c r="B607" t="s">
        <v>1229</v>
      </c>
      <c r="C607">
        <f t="shared" si="27"/>
        <v>12</v>
      </c>
      <c r="D607">
        <f t="shared" si="28"/>
        <v>2004</v>
      </c>
      <c r="E607" t="str">
        <f t="shared" si="29"/>
        <v>12-2004</v>
      </c>
      <c r="F607">
        <v>80.209999999999994</v>
      </c>
      <c r="G607" t="s">
        <v>19</v>
      </c>
    </row>
    <row r="608" spans="1:7" x14ac:dyDescent="0.25">
      <c r="A608" t="s">
        <v>1230</v>
      </c>
      <c r="B608" t="s">
        <v>1231</v>
      </c>
      <c r="C608">
        <f t="shared" si="27"/>
        <v>1</v>
      </c>
      <c r="D608">
        <f t="shared" si="28"/>
        <v>2005</v>
      </c>
      <c r="E608" t="str">
        <f t="shared" si="29"/>
        <v>1-2005</v>
      </c>
      <c r="F608">
        <v>80.87</v>
      </c>
      <c r="G608" t="s">
        <v>19</v>
      </c>
    </row>
    <row r="609" spans="1:7" x14ac:dyDescent="0.25">
      <c r="A609" t="s">
        <v>1232</v>
      </c>
      <c r="B609" t="s">
        <v>1233</v>
      </c>
      <c r="C609">
        <f t="shared" si="27"/>
        <v>2</v>
      </c>
      <c r="D609">
        <f t="shared" si="28"/>
        <v>2005</v>
      </c>
      <c r="E609" t="str">
        <f t="shared" si="29"/>
        <v>2-2005</v>
      </c>
      <c r="F609">
        <v>81.7</v>
      </c>
      <c r="G609" t="s">
        <v>19</v>
      </c>
    </row>
    <row r="610" spans="1:7" x14ac:dyDescent="0.25">
      <c r="A610" t="s">
        <v>1234</v>
      </c>
      <c r="B610" t="s">
        <v>1235</v>
      </c>
      <c r="C610">
        <f t="shared" si="27"/>
        <v>3</v>
      </c>
      <c r="D610">
        <f t="shared" si="28"/>
        <v>2005</v>
      </c>
      <c r="E610" t="str">
        <f t="shared" si="29"/>
        <v>3-2005</v>
      </c>
      <c r="F610">
        <v>82.33</v>
      </c>
      <c r="G610" t="s">
        <v>19</v>
      </c>
    </row>
    <row r="611" spans="1:7" x14ac:dyDescent="0.25">
      <c r="A611" t="s">
        <v>1236</v>
      </c>
      <c r="B611" t="s">
        <v>1237</v>
      </c>
      <c r="C611">
        <f t="shared" si="27"/>
        <v>4</v>
      </c>
      <c r="D611">
        <f t="shared" si="28"/>
        <v>2005</v>
      </c>
      <c r="E611" t="str">
        <f t="shared" si="29"/>
        <v>4-2005</v>
      </c>
      <c r="F611">
        <v>82.69</v>
      </c>
      <c r="G611" t="s">
        <v>19</v>
      </c>
    </row>
    <row r="612" spans="1:7" x14ac:dyDescent="0.25">
      <c r="A612" t="s">
        <v>1238</v>
      </c>
      <c r="B612" t="s">
        <v>1239</v>
      </c>
      <c r="C612">
        <f t="shared" si="27"/>
        <v>5</v>
      </c>
      <c r="D612">
        <f t="shared" si="28"/>
        <v>2005</v>
      </c>
      <c r="E612" t="str">
        <f t="shared" si="29"/>
        <v>5-2005</v>
      </c>
      <c r="F612">
        <v>83.03</v>
      </c>
      <c r="G612" t="s">
        <v>19</v>
      </c>
    </row>
    <row r="613" spans="1:7" x14ac:dyDescent="0.25">
      <c r="A613" t="s">
        <v>1240</v>
      </c>
      <c r="B613" t="s">
        <v>1241</v>
      </c>
      <c r="C613">
        <f t="shared" si="27"/>
        <v>6</v>
      </c>
      <c r="D613">
        <f t="shared" si="28"/>
        <v>2005</v>
      </c>
      <c r="E613" t="str">
        <f t="shared" si="29"/>
        <v>6-2005</v>
      </c>
      <c r="F613">
        <v>83.36</v>
      </c>
      <c r="G613" t="s">
        <v>19</v>
      </c>
    </row>
    <row r="614" spans="1:7" x14ac:dyDescent="0.25">
      <c r="A614" t="s">
        <v>1242</v>
      </c>
      <c r="B614" t="s">
        <v>1243</v>
      </c>
      <c r="C614">
        <f t="shared" si="27"/>
        <v>7</v>
      </c>
      <c r="D614">
        <f t="shared" si="28"/>
        <v>2005</v>
      </c>
      <c r="E614" t="str">
        <f t="shared" si="29"/>
        <v>7-2005</v>
      </c>
      <c r="F614">
        <v>83.4</v>
      </c>
      <c r="G614" t="s">
        <v>19</v>
      </c>
    </row>
    <row r="615" spans="1:7" x14ac:dyDescent="0.25">
      <c r="A615" t="s">
        <v>1244</v>
      </c>
      <c r="B615" t="s">
        <v>1245</v>
      </c>
      <c r="C615">
        <f t="shared" si="27"/>
        <v>8</v>
      </c>
      <c r="D615">
        <f t="shared" si="28"/>
        <v>2005</v>
      </c>
      <c r="E615" t="str">
        <f t="shared" si="29"/>
        <v>8-2005</v>
      </c>
      <c r="F615">
        <v>83.4</v>
      </c>
      <c r="G615" t="s">
        <v>19</v>
      </c>
    </row>
    <row r="616" spans="1:7" x14ac:dyDescent="0.25">
      <c r="A616" t="s">
        <v>1246</v>
      </c>
      <c r="B616" t="s">
        <v>1247</v>
      </c>
      <c r="C616">
        <f t="shared" si="27"/>
        <v>9</v>
      </c>
      <c r="D616">
        <f t="shared" si="28"/>
        <v>2005</v>
      </c>
      <c r="E616" t="str">
        <f t="shared" si="29"/>
        <v>9-2005</v>
      </c>
      <c r="F616">
        <v>83.76</v>
      </c>
      <c r="G616" t="s">
        <v>19</v>
      </c>
    </row>
    <row r="617" spans="1:7" x14ac:dyDescent="0.25">
      <c r="A617" t="s">
        <v>1248</v>
      </c>
      <c r="B617" t="s">
        <v>1249</v>
      </c>
      <c r="C617">
        <f t="shared" si="27"/>
        <v>10</v>
      </c>
      <c r="D617">
        <f t="shared" si="28"/>
        <v>2005</v>
      </c>
      <c r="E617" t="str">
        <f t="shared" si="29"/>
        <v>10-2005</v>
      </c>
      <c r="F617">
        <v>83.95</v>
      </c>
      <c r="G617" t="s">
        <v>19</v>
      </c>
    </row>
    <row r="618" spans="1:7" x14ac:dyDescent="0.25">
      <c r="A618" t="s">
        <v>1250</v>
      </c>
      <c r="B618" t="s">
        <v>1251</v>
      </c>
      <c r="C618">
        <f t="shared" si="27"/>
        <v>11</v>
      </c>
      <c r="D618">
        <f t="shared" si="28"/>
        <v>2005</v>
      </c>
      <c r="E618" t="str">
        <f t="shared" si="29"/>
        <v>11-2005</v>
      </c>
      <c r="F618">
        <v>84.05</v>
      </c>
      <c r="G618" t="s">
        <v>19</v>
      </c>
    </row>
    <row r="619" spans="1:7" x14ac:dyDescent="0.25">
      <c r="A619" t="s">
        <v>1252</v>
      </c>
      <c r="B619" t="s">
        <v>1253</v>
      </c>
      <c r="C619">
        <f t="shared" si="27"/>
        <v>12</v>
      </c>
      <c r="D619">
        <f t="shared" si="28"/>
        <v>2005</v>
      </c>
      <c r="E619" t="str">
        <f t="shared" si="29"/>
        <v>12-2005</v>
      </c>
      <c r="F619">
        <v>84.1</v>
      </c>
      <c r="G619" t="s">
        <v>19</v>
      </c>
    </row>
    <row r="620" spans="1:7" x14ac:dyDescent="0.25">
      <c r="A620" t="s">
        <v>1254</v>
      </c>
      <c r="B620" t="s">
        <v>1255</v>
      </c>
      <c r="C620">
        <f t="shared" si="27"/>
        <v>1</v>
      </c>
      <c r="D620">
        <f t="shared" si="28"/>
        <v>2006</v>
      </c>
      <c r="E620" t="str">
        <f t="shared" si="29"/>
        <v>1-2006</v>
      </c>
      <c r="F620">
        <v>84.56</v>
      </c>
      <c r="G620" t="s">
        <v>19</v>
      </c>
    </row>
    <row r="621" spans="1:7" x14ac:dyDescent="0.25">
      <c r="A621" t="s">
        <v>1256</v>
      </c>
      <c r="B621" t="s">
        <v>1257</v>
      </c>
      <c r="C621">
        <f t="shared" si="27"/>
        <v>2</v>
      </c>
      <c r="D621">
        <f t="shared" si="28"/>
        <v>2006</v>
      </c>
      <c r="E621" t="str">
        <f t="shared" si="29"/>
        <v>2-2006</v>
      </c>
      <c r="F621">
        <v>85.11</v>
      </c>
      <c r="G621" t="s">
        <v>19</v>
      </c>
    </row>
    <row r="622" spans="1:7" x14ac:dyDescent="0.25">
      <c r="A622" t="s">
        <v>1258</v>
      </c>
      <c r="B622" t="s">
        <v>1259</v>
      </c>
      <c r="C622">
        <f t="shared" si="27"/>
        <v>3</v>
      </c>
      <c r="D622">
        <f t="shared" si="28"/>
        <v>2006</v>
      </c>
      <c r="E622" t="str">
        <f t="shared" si="29"/>
        <v>3-2006</v>
      </c>
      <c r="F622">
        <v>85.71</v>
      </c>
      <c r="G622" t="s">
        <v>19</v>
      </c>
    </row>
    <row r="623" spans="1:7" x14ac:dyDescent="0.25">
      <c r="A623" t="s">
        <v>1260</v>
      </c>
      <c r="B623" t="s">
        <v>1261</v>
      </c>
      <c r="C623">
        <f t="shared" si="27"/>
        <v>4</v>
      </c>
      <c r="D623">
        <f t="shared" si="28"/>
        <v>2006</v>
      </c>
      <c r="E623" t="str">
        <f t="shared" si="29"/>
        <v>4-2006</v>
      </c>
      <c r="F623">
        <v>86.1</v>
      </c>
      <c r="G623" t="s">
        <v>19</v>
      </c>
    </row>
    <row r="624" spans="1:7" x14ac:dyDescent="0.25">
      <c r="A624" t="s">
        <v>1262</v>
      </c>
      <c r="B624" t="s">
        <v>1263</v>
      </c>
      <c r="C624">
        <f t="shared" si="27"/>
        <v>5</v>
      </c>
      <c r="D624">
        <f t="shared" si="28"/>
        <v>2006</v>
      </c>
      <c r="E624" t="str">
        <f t="shared" si="29"/>
        <v>5-2006</v>
      </c>
      <c r="F624">
        <v>86.38</v>
      </c>
      <c r="G624" t="s">
        <v>19</v>
      </c>
    </row>
    <row r="625" spans="1:7" x14ac:dyDescent="0.25">
      <c r="A625" t="s">
        <v>1264</v>
      </c>
      <c r="B625" t="s">
        <v>1265</v>
      </c>
      <c r="C625">
        <f t="shared" si="27"/>
        <v>6</v>
      </c>
      <c r="D625">
        <f t="shared" si="28"/>
        <v>2006</v>
      </c>
      <c r="E625" t="str">
        <f t="shared" si="29"/>
        <v>6-2006</v>
      </c>
      <c r="F625">
        <v>86.64</v>
      </c>
      <c r="G625" t="s">
        <v>19</v>
      </c>
    </row>
    <row r="626" spans="1:7" x14ac:dyDescent="0.25">
      <c r="A626" t="s">
        <v>1266</v>
      </c>
      <c r="B626" t="s">
        <v>1267</v>
      </c>
      <c r="C626">
        <f t="shared" si="27"/>
        <v>7</v>
      </c>
      <c r="D626">
        <f t="shared" si="28"/>
        <v>2006</v>
      </c>
      <c r="E626" t="str">
        <f t="shared" si="29"/>
        <v>7-2006</v>
      </c>
      <c r="F626">
        <v>87</v>
      </c>
      <c r="G626" t="s">
        <v>19</v>
      </c>
    </row>
    <row r="627" spans="1:7" x14ac:dyDescent="0.25">
      <c r="A627" t="s">
        <v>1268</v>
      </c>
      <c r="B627" t="s">
        <v>1269</v>
      </c>
      <c r="C627">
        <f t="shared" si="27"/>
        <v>8</v>
      </c>
      <c r="D627">
        <f t="shared" si="28"/>
        <v>2006</v>
      </c>
      <c r="E627" t="str">
        <f t="shared" si="29"/>
        <v>8-2006</v>
      </c>
      <c r="F627">
        <v>87.34</v>
      </c>
      <c r="G627" t="s">
        <v>19</v>
      </c>
    </row>
    <row r="628" spans="1:7" x14ac:dyDescent="0.25">
      <c r="A628" t="s">
        <v>1270</v>
      </c>
      <c r="B628" t="s">
        <v>1271</v>
      </c>
      <c r="C628">
        <f t="shared" si="27"/>
        <v>9</v>
      </c>
      <c r="D628">
        <f t="shared" si="28"/>
        <v>2006</v>
      </c>
      <c r="E628" t="str">
        <f t="shared" si="29"/>
        <v>9-2006</v>
      </c>
      <c r="F628">
        <v>87.59</v>
      </c>
      <c r="G628" t="s">
        <v>19</v>
      </c>
    </row>
    <row r="629" spans="1:7" x14ac:dyDescent="0.25">
      <c r="A629" t="s">
        <v>1272</v>
      </c>
      <c r="B629" t="s">
        <v>1273</v>
      </c>
      <c r="C629">
        <f t="shared" si="27"/>
        <v>10</v>
      </c>
      <c r="D629">
        <f t="shared" si="28"/>
        <v>2006</v>
      </c>
      <c r="E629" t="str">
        <f t="shared" si="29"/>
        <v>10-2006</v>
      </c>
      <c r="F629">
        <v>87.46</v>
      </c>
      <c r="G629" t="s">
        <v>19</v>
      </c>
    </row>
    <row r="630" spans="1:7" x14ac:dyDescent="0.25">
      <c r="A630" t="s">
        <v>1274</v>
      </c>
      <c r="B630" t="s">
        <v>1275</v>
      </c>
      <c r="C630">
        <f t="shared" si="27"/>
        <v>11</v>
      </c>
      <c r="D630">
        <f t="shared" si="28"/>
        <v>2006</v>
      </c>
      <c r="E630" t="str">
        <f t="shared" si="29"/>
        <v>11-2006</v>
      </c>
      <c r="F630">
        <v>87.67</v>
      </c>
      <c r="G630" t="s">
        <v>19</v>
      </c>
    </row>
    <row r="631" spans="1:7" x14ac:dyDescent="0.25">
      <c r="A631" t="s">
        <v>1276</v>
      </c>
      <c r="B631" t="s">
        <v>1277</v>
      </c>
      <c r="C631">
        <f t="shared" si="27"/>
        <v>12</v>
      </c>
      <c r="D631">
        <f t="shared" si="28"/>
        <v>2006</v>
      </c>
      <c r="E631" t="str">
        <f t="shared" si="29"/>
        <v>12-2006</v>
      </c>
      <c r="F631">
        <v>87.87</v>
      </c>
      <c r="G631" t="s">
        <v>19</v>
      </c>
    </row>
    <row r="632" spans="1:7" x14ac:dyDescent="0.25">
      <c r="A632" t="s">
        <v>1278</v>
      </c>
      <c r="B632" t="s">
        <v>1279</v>
      </c>
      <c r="C632">
        <f t="shared" si="27"/>
        <v>1</v>
      </c>
      <c r="D632">
        <f t="shared" si="28"/>
        <v>2007</v>
      </c>
      <c r="E632" t="str">
        <f t="shared" si="29"/>
        <v>1-2007</v>
      </c>
      <c r="F632">
        <v>88.54</v>
      </c>
      <c r="G632" t="s">
        <v>19</v>
      </c>
    </row>
    <row r="633" spans="1:7" x14ac:dyDescent="0.25">
      <c r="A633" t="s">
        <v>1280</v>
      </c>
      <c r="B633" t="s">
        <v>1281</v>
      </c>
      <c r="C633">
        <f t="shared" si="27"/>
        <v>2</v>
      </c>
      <c r="D633">
        <f t="shared" si="28"/>
        <v>2007</v>
      </c>
      <c r="E633" t="str">
        <f t="shared" si="29"/>
        <v>2-2007</v>
      </c>
      <c r="F633">
        <v>89.58</v>
      </c>
      <c r="G633" t="s">
        <v>19</v>
      </c>
    </row>
    <row r="634" spans="1:7" x14ac:dyDescent="0.25">
      <c r="A634" t="s">
        <v>1282</v>
      </c>
      <c r="B634" t="s">
        <v>1283</v>
      </c>
      <c r="C634">
        <f t="shared" si="27"/>
        <v>3</v>
      </c>
      <c r="D634">
        <f t="shared" si="28"/>
        <v>2007</v>
      </c>
      <c r="E634" t="str">
        <f t="shared" si="29"/>
        <v>3-2007</v>
      </c>
      <c r="F634">
        <v>90.67</v>
      </c>
      <c r="G634" t="s">
        <v>19</v>
      </c>
    </row>
    <row r="635" spans="1:7" x14ac:dyDescent="0.25">
      <c r="A635" t="s">
        <v>1284</v>
      </c>
      <c r="B635" t="s">
        <v>1285</v>
      </c>
      <c r="C635">
        <f t="shared" si="27"/>
        <v>4</v>
      </c>
      <c r="D635">
        <f t="shared" si="28"/>
        <v>2007</v>
      </c>
      <c r="E635" t="str">
        <f t="shared" si="29"/>
        <v>4-2007</v>
      </c>
      <c r="F635">
        <v>91.48</v>
      </c>
      <c r="G635" t="s">
        <v>19</v>
      </c>
    </row>
    <row r="636" spans="1:7" x14ac:dyDescent="0.25">
      <c r="A636" t="s">
        <v>1286</v>
      </c>
      <c r="B636" t="s">
        <v>1287</v>
      </c>
      <c r="C636">
        <f t="shared" si="27"/>
        <v>5</v>
      </c>
      <c r="D636">
        <f t="shared" si="28"/>
        <v>2007</v>
      </c>
      <c r="E636" t="str">
        <f t="shared" si="29"/>
        <v>5-2007</v>
      </c>
      <c r="F636">
        <v>91.76</v>
      </c>
      <c r="G636" t="s">
        <v>19</v>
      </c>
    </row>
    <row r="637" spans="1:7" x14ac:dyDescent="0.25">
      <c r="A637" t="s">
        <v>1288</v>
      </c>
      <c r="B637" t="s">
        <v>1289</v>
      </c>
      <c r="C637">
        <f t="shared" si="27"/>
        <v>6</v>
      </c>
      <c r="D637">
        <f t="shared" si="28"/>
        <v>2007</v>
      </c>
      <c r="E637" t="str">
        <f t="shared" si="29"/>
        <v>6-2007</v>
      </c>
      <c r="F637">
        <v>91.87</v>
      </c>
      <c r="G637" t="s">
        <v>19</v>
      </c>
    </row>
    <row r="638" spans="1:7" x14ac:dyDescent="0.25">
      <c r="A638" t="s">
        <v>1290</v>
      </c>
      <c r="B638" t="s">
        <v>1291</v>
      </c>
      <c r="C638">
        <f t="shared" si="27"/>
        <v>7</v>
      </c>
      <c r="D638">
        <f t="shared" si="28"/>
        <v>2007</v>
      </c>
      <c r="E638" t="str">
        <f t="shared" si="29"/>
        <v>7-2007</v>
      </c>
      <c r="F638">
        <v>92.02</v>
      </c>
      <c r="G638" t="s">
        <v>19</v>
      </c>
    </row>
    <row r="639" spans="1:7" x14ac:dyDescent="0.25">
      <c r="A639" t="s">
        <v>1292</v>
      </c>
      <c r="B639" t="s">
        <v>1293</v>
      </c>
      <c r="C639">
        <f t="shared" si="27"/>
        <v>8</v>
      </c>
      <c r="D639">
        <f t="shared" si="28"/>
        <v>2007</v>
      </c>
      <c r="E639" t="str">
        <f t="shared" si="29"/>
        <v>8-2007</v>
      </c>
      <c r="F639">
        <v>91.9</v>
      </c>
      <c r="G639" t="s">
        <v>19</v>
      </c>
    </row>
    <row r="640" spans="1:7" x14ac:dyDescent="0.25">
      <c r="A640" t="s">
        <v>1294</v>
      </c>
      <c r="B640" t="s">
        <v>1295</v>
      </c>
      <c r="C640">
        <f t="shared" si="27"/>
        <v>9</v>
      </c>
      <c r="D640">
        <f t="shared" si="28"/>
        <v>2007</v>
      </c>
      <c r="E640" t="str">
        <f t="shared" si="29"/>
        <v>9-2007</v>
      </c>
      <c r="F640">
        <v>91.97</v>
      </c>
      <c r="G640" t="s">
        <v>19</v>
      </c>
    </row>
    <row r="641" spans="1:7" x14ac:dyDescent="0.25">
      <c r="A641" t="s">
        <v>1296</v>
      </c>
      <c r="B641" t="s">
        <v>1297</v>
      </c>
      <c r="C641">
        <f t="shared" si="27"/>
        <v>10</v>
      </c>
      <c r="D641">
        <f t="shared" si="28"/>
        <v>2007</v>
      </c>
      <c r="E641" t="str">
        <f t="shared" si="29"/>
        <v>10-2007</v>
      </c>
      <c r="F641">
        <v>91.98</v>
      </c>
      <c r="G641" t="s">
        <v>19</v>
      </c>
    </row>
    <row r="642" spans="1:7" x14ac:dyDescent="0.25">
      <c r="A642" t="s">
        <v>1298</v>
      </c>
      <c r="B642" t="s">
        <v>1299</v>
      </c>
      <c r="C642">
        <f t="shared" si="27"/>
        <v>11</v>
      </c>
      <c r="D642">
        <f t="shared" si="28"/>
        <v>2007</v>
      </c>
      <c r="E642" t="str">
        <f t="shared" si="29"/>
        <v>11-2007</v>
      </c>
      <c r="F642">
        <v>92.42</v>
      </c>
      <c r="G642" t="s">
        <v>19</v>
      </c>
    </row>
    <row r="643" spans="1:7" x14ac:dyDescent="0.25">
      <c r="A643" t="s">
        <v>1300</v>
      </c>
      <c r="B643" t="s">
        <v>1301</v>
      </c>
      <c r="C643">
        <f t="shared" ref="C643:C706" si="30">+MONTH(B643)</f>
        <v>12</v>
      </c>
      <c r="D643">
        <f t="shared" ref="D643:D706" si="31">+YEAR(B643)</f>
        <v>2007</v>
      </c>
      <c r="E643" t="str">
        <f t="shared" ref="E643:E706" si="32">+C643&amp;"-"&amp;D643</f>
        <v>12-2007</v>
      </c>
      <c r="F643">
        <v>92.87</v>
      </c>
      <c r="G643" t="s">
        <v>19</v>
      </c>
    </row>
    <row r="644" spans="1:7" x14ac:dyDescent="0.25">
      <c r="A644" t="s">
        <v>1302</v>
      </c>
      <c r="B644" t="s">
        <v>1303</v>
      </c>
      <c r="C644">
        <f t="shared" si="30"/>
        <v>1</v>
      </c>
      <c r="D644">
        <f t="shared" si="31"/>
        <v>2008</v>
      </c>
      <c r="E644" t="str">
        <f t="shared" si="32"/>
        <v>1-2008</v>
      </c>
      <c r="F644">
        <v>93.85</v>
      </c>
      <c r="G644" t="s">
        <v>19</v>
      </c>
    </row>
    <row r="645" spans="1:7" x14ac:dyDescent="0.25">
      <c r="A645" t="s">
        <v>1304</v>
      </c>
      <c r="B645" t="s">
        <v>1305</v>
      </c>
      <c r="C645">
        <f t="shared" si="30"/>
        <v>2</v>
      </c>
      <c r="D645">
        <f t="shared" si="31"/>
        <v>2008</v>
      </c>
      <c r="E645" t="str">
        <f t="shared" si="32"/>
        <v>2-2008</v>
      </c>
      <c r="F645">
        <v>95.27</v>
      </c>
      <c r="G645" t="s">
        <v>19</v>
      </c>
    </row>
    <row r="646" spans="1:7" x14ac:dyDescent="0.25">
      <c r="A646" t="s">
        <v>1306</v>
      </c>
      <c r="B646" t="s">
        <v>1307</v>
      </c>
      <c r="C646">
        <f t="shared" si="30"/>
        <v>3</v>
      </c>
      <c r="D646">
        <f t="shared" si="31"/>
        <v>2008</v>
      </c>
      <c r="E646" t="str">
        <f t="shared" si="32"/>
        <v>3-2008</v>
      </c>
      <c r="F646">
        <v>96.04</v>
      </c>
      <c r="G646" t="s">
        <v>19</v>
      </c>
    </row>
    <row r="647" spans="1:7" x14ac:dyDescent="0.25">
      <c r="A647" t="s">
        <v>1308</v>
      </c>
      <c r="B647" t="s">
        <v>1309</v>
      </c>
      <c r="C647">
        <f t="shared" si="30"/>
        <v>4</v>
      </c>
      <c r="D647">
        <f t="shared" si="31"/>
        <v>2008</v>
      </c>
      <c r="E647" t="str">
        <f t="shared" si="32"/>
        <v>4-2008</v>
      </c>
      <c r="F647">
        <v>96.72</v>
      </c>
      <c r="G647" t="s">
        <v>19</v>
      </c>
    </row>
    <row r="648" spans="1:7" x14ac:dyDescent="0.25">
      <c r="A648" t="s">
        <v>1310</v>
      </c>
      <c r="B648" t="s">
        <v>1311</v>
      </c>
      <c r="C648">
        <f t="shared" si="30"/>
        <v>5</v>
      </c>
      <c r="D648">
        <f t="shared" si="31"/>
        <v>2008</v>
      </c>
      <c r="E648" t="str">
        <f t="shared" si="32"/>
        <v>5-2008</v>
      </c>
      <c r="F648">
        <v>97.62</v>
      </c>
      <c r="G648" t="s">
        <v>19</v>
      </c>
    </row>
    <row r="649" spans="1:7" x14ac:dyDescent="0.25">
      <c r="A649" t="s">
        <v>1312</v>
      </c>
      <c r="B649" t="s">
        <v>1313</v>
      </c>
      <c r="C649">
        <f t="shared" si="30"/>
        <v>6</v>
      </c>
      <c r="D649">
        <f t="shared" si="31"/>
        <v>2008</v>
      </c>
      <c r="E649" t="str">
        <f t="shared" si="32"/>
        <v>6-2008</v>
      </c>
      <c r="F649">
        <v>98.47</v>
      </c>
      <c r="G649" t="s">
        <v>19</v>
      </c>
    </row>
    <row r="650" spans="1:7" x14ac:dyDescent="0.25">
      <c r="A650" t="s">
        <v>1314</v>
      </c>
      <c r="B650" t="s">
        <v>1315</v>
      </c>
      <c r="C650">
        <f t="shared" si="30"/>
        <v>7</v>
      </c>
      <c r="D650">
        <f t="shared" si="31"/>
        <v>2008</v>
      </c>
      <c r="E650" t="str">
        <f t="shared" si="32"/>
        <v>7-2008</v>
      </c>
      <c r="F650">
        <v>98.94</v>
      </c>
      <c r="G650" t="s">
        <v>19</v>
      </c>
    </row>
    <row r="651" spans="1:7" x14ac:dyDescent="0.25">
      <c r="A651" t="s">
        <v>1316</v>
      </c>
      <c r="B651" t="s">
        <v>1317</v>
      </c>
      <c r="C651">
        <f t="shared" si="30"/>
        <v>8</v>
      </c>
      <c r="D651">
        <f t="shared" si="31"/>
        <v>2008</v>
      </c>
      <c r="E651" t="str">
        <f t="shared" si="32"/>
        <v>8-2008</v>
      </c>
      <c r="F651">
        <v>99.13</v>
      </c>
      <c r="G651" t="s">
        <v>19</v>
      </c>
    </row>
    <row r="652" spans="1:7" x14ac:dyDescent="0.25">
      <c r="A652" t="s">
        <v>1318</v>
      </c>
      <c r="B652" t="s">
        <v>1319</v>
      </c>
      <c r="C652">
        <f t="shared" si="30"/>
        <v>9</v>
      </c>
      <c r="D652">
        <f t="shared" si="31"/>
        <v>2008</v>
      </c>
      <c r="E652" t="str">
        <f t="shared" si="32"/>
        <v>9-2008</v>
      </c>
      <c r="F652">
        <v>98.94</v>
      </c>
      <c r="G652" t="s">
        <v>19</v>
      </c>
    </row>
    <row r="653" spans="1:7" x14ac:dyDescent="0.25">
      <c r="A653" t="s">
        <v>1320</v>
      </c>
      <c r="B653" t="s">
        <v>1321</v>
      </c>
      <c r="C653">
        <f t="shared" si="30"/>
        <v>10</v>
      </c>
      <c r="D653">
        <f t="shared" si="31"/>
        <v>2008</v>
      </c>
      <c r="E653" t="str">
        <f t="shared" si="32"/>
        <v>10-2008</v>
      </c>
      <c r="F653">
        <v>99.28</v>
      </c>
      <c r="G653" t="s">
        <v>19</v>
      </c>
    </row>
    <row r="654" spans="1:7" x14ac:dyDescent="0.25">
      <c r="A654" t="s">
        <v>1322</v>
      </c>
      <c r="B654" t="s">
        <v>1323</v>
      </c>
      <c r="C654">
        <f t="shared" si="30"/>
        <v>11</v>
      </c>
      <c r="D654">
        <f t="shared" si="31"/>
        <v>2008</v>
      </c>
      <c r="E654" t="str">
        <f t="shared" si="32"/>
        <v>11-2008</v>
      </c>
      <c r="F654">
        <v>99.56</v>
      </c>
      <c r="G654" t="s">
        <v>19</v>
      </c>
    </row>
    <row r="655" spans="1:7" x14ac:dyDescent="0.25">
      <c r="A655" t="s">
        <v>1324</v>
      </c>
      <c r="B655" t="s">
        <v>1325</v>
      </c>
      <c r="C655">
        <f t="shared" si="30"/>
        <v>12</v>
      </c>
      <c r="D655">
        <f t="shared" si="31"/>
        <v>2008</v>
      </c>
      <c r="E655" t="str">
        <f t="shared" si="32"/>
        <v>12-2008</v>
      </c>
      <c r="F655">
        <v>100</v>
      </c>
      <c r="G655" t="s">
        <v>19</v>
      </c>
    </row>
    <row r="656" spans="1:7" x14ac:dyDescent="0.25">
      <c r="A656" t="s">
        <v>1326</v>
      </c>
      <c r="B656" t="s">
        <v>1327</v>
      </c>
      <c r="C656">
        <f t="shared" si="30"/>
        <v>1</v>
      </c>
      <c r="D656">
        <f t="shared" si="31"/>
        <v>2009</v>
      </c>
      <c r="E656" t="str">
        <f t="shared" si="32"/>
        <v>1-2009</v>
      </c>
      <c r="F656">
        <v>100.59</v>
      </c>
      <c r="G656" t="s">
        <v>19</v>
      </c>
    </row>
    <row r="657" spans="1:7" x14ac:dyDescent="0.25">
      <c r="A657" t="s">
        <v>1328</v>
      </c>
      <c r="B657" t="s">
        <v>1329</v>
      </c>
      <c r="C657">
        <f t="shared" si="30"/>
        <v>2</v>
      </c>
      <c r="D657">
        <f t="shared" si="31"/>
        <v>2009</v>
      </c>
      <c r="E657" t="str">
        <f t="shared" si="32"/>
        <v>2-2009</v>
      </c>
      <c r="F657">
        <v>101.43</v>
      </c>
      <c r="G657" t="s">
        <v>19</v>
      </c>
    </row>
    <row r="658" spans="1:7" x14ac:dyDescent="0.25">
      <c r="A658" t="s">
        <v>1330</v>
      </c>
      <c r="B658" t="s">
        <v>1331</v>
      </c>
      <c r="C658">
        <f t="shared" si="30"/>
        <v>3</v>
      </c>
      <c r="D658">
        <f t="shared" si="31"/>
        <v>2009</v>
      </c>
      <c r="E658" t="str">
        <f t="shared" si="32"/>
        <v>3-2009</v>
      </c>
      <c r="F658">
        <v>101.94</v>
      </c>
      <c r="G658" t="s">
        <v>19</v>
      </c>
    </row>
    <row r="659" spans="1:7" x14ac:dyDescent="0.25">
      <c r="A659" t="s">
        <v>1332</v>
      </c>
      <c r="B659" t="s">
        <v>1333</v>
      </c>
      <c r="C659">
        <f t="shared" si="30"/>
        <v>4</v>
      </c>
      <c r="D659">
        <f t="shared" si="31"/>
        <v>2009</v>
      </c>
      <c r="E659" t="str">
        <f t="shared" si="32"/>
        <v>4-2009</v>
      </c>
      <c r="F659">
        <v>102.26</v>
      </c>
      <c r="G659" t="s">
        <v>19</v>
      </c>
    </row>
    <row r="660" spans="1:7" x14ac:dyDescent="0.25">
      <c r="A660" t="s">
        <v>1334</v>
      </c>
      <c r="B660" t="s">
        <v>1335</v>
      </c>
      <c r="C660">
        <f t="shared" si="30"/>
        <v>5</v>
      </c>
      <c r="D660">
        <f t="shared" si="31"/>
        <v>2009</v>
      </c>
      <c r="E660" t="str">
        <f t="shared" si="32"/>
        <v>5-2009</v>
      </c>
      <c r="F660">
        <v>102.28</v>
      </c>
      <c r="G660" t="s">
        <v>19</v>
      </c>
    </row>
    <row r="661" spans="1:7" x14ac:dyDescent="0.25">
      <c r="A661" t="s">
        <v>1336</v>
      </c>
      <c r="B661" t="s">
        <v>1337</v>
      </c>
      <c r="C661">
        <f t="shared" si="30"/>
        <v>6</v>
      </c>
      <c r="D661">
        <f t="shared" si="31"/>
        <v>2009</v>
      </c>
      <c r="E661" t="str">
        <f t="shared" si="32"/>
        <v>6-2009</v>
      </c>
      <c r="F661">
        <v>102.22</v>
      </c>
      <c r="G661" t="s">
        <v>19</v>
      </c>
    </row>
    <row r="662" spans="1:7" x14ac:dyDescent="0.25">
      <c r="A662" t="s">
        <v>1338</v>
      </c>
      <c r="B662" t="s">
        <v>1339</v>
      </c>
      <c r="C662">
        <f t="shared" si="30"/>
        <v>7</v>
      </c>
      <c r="D662">
        <f t="shared" si="31"/>
        <v>2009</v>
      </c>
      <c r="E662" t="str">
        <f t="shared" si="32"/>
        <v>7-2009</v>
      </c>
      <c r="F662">
        <v>102.18</v>
      </c>
      <c r="G662" t="s">
        <v>19</v>
      </c>
    </row>
    <row r="663" spans="1:7" x14ac:dyDescent="0.25">
      <c r="A663" t="s">
        <v>1340</v>
      </c>
      <c r="B663" t="s">
        <v>1341</v>
      </c>
      <c r="C663">
        <f t="shared" si="30"/>
        <v>8</v>
      </c>
      <c r="D663">
        <f t="shared" si="31"/>
        <v>2009</v>
      </c>
      <c r="E663" t="str">
        <f t="shared" si="32"/>
        <v>8-2009</v>
      </c>
      <c r="F663">
        <v>102.23</v>
      </c>
      <c r="G663" t="s">
        <v>19</v>
      </c>
    </row>
    <row r="664" spans="1:7" x14ac:dyDescent="0.25">
      <c r="A664" t="s">
        <v>1342</v>
      </c>
      <c r="B664" t="s">
        <v>1343</v>
      </c>
      <c r="C664">
        <f t="shared" si="30"/>
        <v>9</v>
      </c>
      <c r="D664">
        <f t="shared" si="31"/>
        <v>2009</v>
      </c>
      <c r="E664" t="str">
        <f t="shared" si="32"/>
        <v>9-2009</v>
      </c>
      <c r="F664">
        <v>102.12</v>
      </c>
      <c r="G664" t="s">
        <v>19</v>
      </c>
    </row>
    <row r="665" spans="1:7" x14ac:dyDescent="0.25">
      <c r="A665" t="s">
        <v>1344</v>
      </c>
      <c r="B665" t="s">
        <v>1345</v>
      </c>
      <c r="C665">
        <f t="shared" si="30"/>
        <v>10</v>
      </c>
      <c r="D665">
        <f t="shared" si="31"/>
        <v>2009</v>
      </c>
      <c r="E665" t="str">
        <f t="shared" si="32"/>
        <v>10-2009</v>
      </c>
      <c r="F665">
        <v>101.98</v>
      </c>
      <c r="G665" t="s">
        <v>19</v>
      </c>
    </row>
    <row r="666" spans="1:7" x14ac:dyDescent="0.25">
      <c r="A666" t="s">
        <v>1346</v>
      </c>
      <c r="B666" t="s">
        <v>1347</v>
      </c>
      <c r="C666">
        <f t="shared" si="30"/>
        <v>11</v>
      </c>
      <c r="D666">
        <f t="shared" si="31"/>
        <v>2009</v>
      </c>
      <c r="E666" t="str">
        <f t="shared" si="32"/>
        <v>11-2009</v>
      </c>
      <c r="F666">
        <v>101.92</v>
      </c>
      <c r="G666" t="s">
        <v>19</v>
      </c>
    </row>
    <row r="667" spans="1:7" x14ac:dyDescent="0.25">
      <c r="A667" t="s">
        <v>1348</v>
      </c>
      <c r="B667" t="s">
        <v>1349</v>
      </c>
      <c r="C667">
        <f t="shared" si="30"/>
        <v>12</v>
      </c>
      <c r="D667">
        <f t="shared" si="31"/>
        <v>2009</v>
      </c>
      <c r="E667" t="str">
        <f t="shared" si="32"/>
        <v>12-2009</v>
      </c>
      <c r="F667">
        <v>102</v>
      </c>
      <c r="G667" t="s">
        <v>19</v>
      </c>
    </row>
    <row r="668" spans="1:7" x14ac:dyDescent="0.25">
      <c r="A668" t="s">
        <v>1350</v>
      </c>
      <c r="B668" t="s">
        <v>1351</v>
      </c>
      <c r="C668">
        <f t="shared" si="30"/>
        <v>1</v>
      </c>
      <c r="D668">
        <f t="shared" si="31"/>
        <v>2010</v>
      </c>
      <c r="E668" t="str">
        <f t="shared" si="32"/>
        <v>1-2010</v>
      </c>
      <c r="F668">
        <v>102.7</v>
      </c>
      <c r="G668" t="s">
        <v>19</v>
      </c>
    </row>
    <row r="669" spans="1:7" x14ac:dyDescent="0.25">
      <c r="A669" t="s">
        <v>1352</v>
      </c>
      <c r="B669" t="s">
        <v>1353</v>
      </c>
      <c r="C669">
        <f t="shared" si="30"/>
        <v>2</v>
      </c>
      <c r="D669">
        <f t="shared" si="31"/>
        <v>2010</v>
      </c>
      <c r="E669" t="str">
        <f t="shared" si="32"/>
        <v>2-2010</v>
      </c>
      <c r="F669">
        <v>103.55</v>
      </c>
      <c r="G669" t="s">
        <v>19</v>
      </c>
    </row>
    <row r="670" spans="1:7" x14ac:dyDescent="0.25">
      <c r="A670" t="s">
        <v>1354</v>
      </c>
      <c r="B670" t="s">
        <v>1355</v>
      </c>
      <c r="C670">
        <f t="shared" si="30"/>
        <v>3</v>
      </c>
      <c r="D670">
        <f t="shared" si="31"/>
        <v>2010</v>
      </c>
      <c r="E670" t="str">
        <f t="shared" si="32"/>
        <v>3-2010</v>
      </c>
      <c r="F670">
        <v>103.81</v>
      </c>
      <c r="G670" t="s">
        <v>19</v>
      </c>
    </row>
    <row r="671" spans="1:7" x14ac:dyDescent="0.25">
      <c r="A671" t="s">
        <v>1356</v>
      </c>
      <c r="B671" t="s">
        <v>1357</v>
      </c>
      <c r="C671">
        <f t="shared" si="30"/>
        <v>4</v>
      </c>
      <c r="D671">
        <f t="shared" si="31"/>
        <v>2010</v>
      </c>
      <c r="E671" t="str">
        <f t="shared" si="32"/>
        <v>4-2010</v>
      </c>
      <c r="F671">
        <v>104.29</v>
      </c>
      <c r="G671" t="s">
        <v>19</v>
      </c>
    </row>
    <row r="672" spans="1:7" x14ac:dyDescent="0.25">
      <c r="A672" t="s">
        <v>1358</v>
      </c>
      <c r="B672" t="s">
        <v>1359</v>
      </c>
      <c r="C672">
        <f t="shared" si="30"/>
        <v>5</v>
      </c>
      <c r="D672">
        <f t="shared" si="31"/>
        <v>2010</v>
      </c>
      <c r="E672" t="str">
        <f t="shared" si="32"/>
        <v>5-2010</v>
      </c>
      <c r="F672">
        <v>104.4</v>
      </c>
      <c r="G672" t="s">
        <v>19</v>
      </c>
    </row>
    <row r="673" spans="1:7" x14ac:dyDescent="0.25">
      <c r="A673" t="s">
        <v>1360</v>
      </c>
      <c r="B673" t="s">
        <v>1361</v>
      </c>
      <c r="C673">
        <f t="shared" si="30"/>
        <v>6</v>
      </c>
      <c r="D673">
        <f t="shared" si="31"/>
        <v>2010</v>
      </c>
      <c r="E673" t="str">
        <f t="shared" si="32"/>
        <v>6-2010</v>
      </c>
      <c r="F673">
        <v>104.52</v>
      </c>
      <c r="G673" t="s">
        <v>19</v>
      </c>
    </row>
    <row r="674" spans="1:7" x14ac:dyDescent="0.25">
      <c r="A674" t="s">
        <v>1362</v>
      </c>
      <c r="B674" t="s">
        <v>1363</v>
      </c>
      <c r="C674">
        <f t="shared" si="30"/>
        <v>7</v>
      </c>
      <c r="D674">
        <f t="shared" si="31"/>
        <v>2010</v>
      </c>
      <c r="E674" t="str">
        <f t="shared" si="32"/>
        <v>7-2010</v>
      </c>
      <c r="F674">
        <v>104.47</v>
      </c>
      <c r="G674" t="s">
        <v>19</v>
      </c>
    </row>
    <row r="675" spans="1:7" x14ac:dyDescent="0.25">
      <c r="A675" t="s">
        <v>1364</v>
      </c>
      <c r="B675" t="s">
        <v>1365</v>
      </c>
      <c r="C675">
        <f t="shared" si="30"/>
        <v>8</v>
      </c>
      <c r="D675">
        <f t="shared" si="31"/>
        <v>2010</v>
      </c>
      <c r="E675" t="str">
        <f t="shared" si="32"/>
        <v>8-2010</v>
      </c>
      <c r="F675">
        <v>104.59</v>
      </c>
      <c r="G675" t="s">
        <v>19</v>
      </c>
    </row>
    <row r="676" spans="1:7" x14ac:dyDescent="0.25">
      <c r="A676" t="s">
        <v>1366</v>
      </c>
      <c r="B676" t="s">
        <v>1367</v>
      </c>
      <c r="C676">
        <f t="shared" si="30"/>
        <v>9</v>
      </c>
      <c r="D676">
        <f t="shared" si="31"/>
        <v>2010</v>
      </c>
      <c r="E676" t="str">
        <f t="shared" si="32"/>
        <v>9-2010</v>
      </c>
      <c r="F676">
        <v>104.45</v>
      </c>
      <c r="G676" t="s">
        <v>19</v>
      </c>
    </row>
    <row r="677" spans="1:7" x14ac:dyDescent="0.25">
      <c r="A677" t="s">
        <v>1368</v>
      </c>
      <c r="B677" t="s">
        <v>1369</v>
      </c>
      <c r="C677">
        <f t="shared" si="30"/>
        <v>10</v>
      </c>
      <c r="D677">
        <f t="shared" si="31"/>
        <v>2010</v>
      </c>
      <c r="E677" t="str">
        <f t="shared" si="32"/>
        <v>10-2010</v>
      </c>
      <c r="F677">
        <v>104.36</v>
      </c>
      <c r="G677" t="s">
        <v>19</v>
      </c>
    </row>
    <row r="678" spans="1:7" x14ac:dyDescent="0.25">
      <c r="A678" t="s">
        <v>1370</v>
      </c>
      <c r="B678" t="s">
        <v>1371</v>
      </c>
      <c r="C678">
        <f t="shared" si="30"/>
        <v>11</v>
      </c>
      <c r="D678">
        <f t="shared" si="31"/>
        <v>2010</v>
      </c>
      <c r="E678" t="str">
        <f t="shared" si="32"/>
        <v>11-2010</v>
      </c>
      <c r="F678">
        <v>104.56</v>
      </c>
      <c r="G678" t="s">
        <v>19</v>
      </c>
    </row>
    <row r="679" spans="1:7" x14ac:dyDescent="0.25">
      <c r="A679" t="s">
        <v>1372</v>
      </c>
      <c r="B679" t="s">
        <v>1373</v>
      </c>
      <c r="C679">
        <f t="shared" si="30"/>
        <v>12</v>
      </c>
      <c r="D679">
        <f t="shared" si="31"/>
        <v>2010</v>
      </c>
      <c r="E679" t="str">
        <f t="shared" si="32"/>
        <v>12-2010</v>
      </c>
      <c r="F679">
        <v>105.24</v>
      </c>
      <c r="G679" t="s">
        <v>19</v>
      </c>
    </row>
    <row r="680" spans="1:7" x14ac:dyDescent="0.25">
      <c r="A680" t="s">
        <v>1374</v>
      </c>
      <c r="B680" t="s">
        <v>1375</v>
      </c>
      <c r="C680">
        <f t="shared" si="30"/>
        <v>1</v>
      </c>
      <c r="D680">
        <f t="shared" si="31"/>
        <v>2011</v>
      </c>
      <c r="E680" t="str">
        <f t="shared" si="32"/>
        <v>1-2011</v>
      </c>
      <c r="F680">
        <v>106.19</v>
      </c>
      <c r="G680" t="s">
        <v>19</v>
      </c>
    </row>
    <row r="681" spans="1:7" x14ac:dyDescent="0.25">
      <c r="A681" t="s">
        <v>1376</v>
      </c>
      <c r="B681" t="s">
        <v>1377</v>
      </c>
      <c r="C681">
        <f t="shared" si="30"/>
        <v>2</v>
      </c>
      <c r="D681">
        <f t="shared" si="31"/>
        <v>2011</v>
      </c>
      <c r="E681" t="str">
        <f t="shared" si="32"/>
        <v>2-2011</v>
      </c>
      <c r="F681">
        <v>106.83</v>
      </c>
      <c r="G681" t="s">
        <v>19</v>
      </c>
    </row>
    <row r="682" spans="1:7" x14ac:dyDescent="0.25">
      <c r="A682" t="s">
        <v>1378</v>
      </c>
      <c r="B682" t="s">
        <v>1379</v>
      </c>
      <c r="C682">
        <f t="shared" si="30"/>
        <v>3</v>
      </c>
      <c r="D682">
        <f t="shared" si="31"/>
        <v>2011</v>
      </c>
      <c r="E682" t="str">
        <f t="shared" si="32"/>
        <v>3-2011</v>
      </c>
      <c r="F682">
        <v>107.12</v>
      </c>
      <c r="G682" t="s">
        <v>19</v>
      </c>
    </row>
    <row r="683" spans="1:7" x14ac:dyDescent="0.25">
      <c r="A683" t="s">
        <v>1380</v>
      </c>
      <c r="B683" t="s">
        <v>1381</v>
      </c>
      <c r="C683">
        <f t="shared" si="30"/>
        <v>4</v>
      </c>
      <c r="D683">
        <f t="shared" si="31"/>
        <v>2011</v>
      </c>
      <c r="E683" t="str">
        <f t="shared" si="32"/>
        <v>4-2011</v>
      </c>
      <c r="F683">
        <v>107.25</v>
      </c>
      <c r="G683" t="s">
        <v>19</v>
      </c>
    </row>
    <row r="684" spans="1:7" x14ac:dyDescent="0.25">
      <c r="A684" t="s">
        <v>1382</v>
      </c>
      <c r="B684" t="s">
        <v>1383</v>
      </c>
      <c r="C684">
        <f t="shared" si="30"/>
        <v>5</v>
      </c>
      <c r="D684">
        <f t="shared" si="31"/>
        <v>2011</v>
      </c>
      <c r="E684" t="str">
        <f t="shared" si="32"/>
        <v>5-2011</v>
      </c>
      <c r="F684">
        <v>107.55</v>
      </c>
      <c r="G684" t="s">
        <v>19</v>
      </c>
    </row>
    <row r="685" spans="1:7" x14ac:dyDescent="0.25">
      <c r="A685" t="s">
        <v>1384</v>
      </c>
      <c r="B685" t="s">
        <v>1385</v>
      </c>
      <c r="C685">
        <f t="shared" si="30"/>
        <v>6</v>
      </c>
      <c r="D685">
        <f t="shared" si="31"/>
        <v>2011</v>
      </c>
      <c r="E685" t="str">
        <f t="shared" si="32"/>
        <v>6-2011</v>
      </c>
      <c r="F685">
        <v>107.9</v>
      </c>
      <c r="G685" t="s">
        <v>19</v>
      </c>
    </row>
    <row r="686" spans="1:7" x14ac:dyDescent="0.25">
      <c r="A686" t="s">
        <v>1386</v>
      </c>
      <c r="B686" t="s">
        <v>1387</v>
      </c>
      <c r="C686">
        <f t="shared" si="30"/>
        <v>7</v>
      </c>
      <c r="D686">
        <f t="shared" si="31"/>
        <v>2011</v>
      </c>
      <c r="E686" t="str">
        <f t="shared" si="32"/>
        <v>7-2011</v>
      </c>
      <c r="F686">
        <v>108.05</v>
      </c>
      <c r="G686" t="s">
        <v>19</v>
      </c>
    </row>
    <row r="687" spans="1:7" x14ac:dyDescent="0.25">
      <c r="A687" t="s">
        <v>1388</v>
      </c>
      <c r="B687" t="s">
        <v>1389</v>
      </c>
      <c r="C687">
        <f t="shared" si="30"/>
        <v>8</v>
      </c>
      <c r="D687">
        <f t="shared" si="31"/>
        <v>2011</v>
      </c>
      <c r="E687" t="str">
        <f t="shared" si="32"/>
        <v>8-2011</v>
      </c>
      <c r="F687">
        <v>108.01</v>
      </c>
      <c r="G687" t="s">
        <v>19</v>
      </c>
    </row>
    <row r="688" spans="1:7" x14ac:dyDescent="0.25">
      <c r="A688" t="s">
        <v>1390</v>
      </c>
      <c r="B688" t="s">
        <v>1391</v>
      </c>
      <c r="C688">
        <f t="shared" si="30"/>
        <v>9</v>
      </c>
      <c r="D688">
        <f t="shared" si="31"/>
        <v>2011</v>
      </c>
      <c r="E688" t="str">
        <f t="shared" si="32"/>
        <v>9-2011</v>
      </c>
      <c r="F688">
        <v>108.35</v>
      </c>
      <c r="G688" t="s">
        <v>19</v>
      </c>
    </row>
    <row r="689" spans="1:9" x14ac:dyDescent="0.25">
      <c r="A689" t="s">
        <v>1392</v>
      </c>
      <c r="B689" t="s">
        <v>1393</v>
      </c>
      <c r="C689">
        <f t="shared" si="30"/>
        <v>10</v>
      </c>
      <c r="D689">
        <f t="shared" si="31"/>
        <v>2011</v>
      </c>
      <c r="E689" t="str">
        <f t="shared" si="32"/>
        <v>10-2011</v>
      </c>
      <c r="F689">
        <v>108.55</v>
      </c>
      <c r="G689" t="s">
        <v>19</v>
      </c>
    </row>
    <row r="690" spans="1:9" x14ac:dyDescent="0.25">
      <c r="A690" t="s">
        <v>1394</v>
      </c>
      <c r="B690" t="s">
        <v>1395</v>
      </c>
      <c r="C690">
        <f t="shared" si="30"/>
        <v>11</v>
      </c>
      <c r="D690">
        <f t="shared" si="31"/>
        <v>2011</v>
      </c>
      <c r="E690" t="str">
        <f t="shared" si="32"/>
        <v>11-2011</v>
      </c>
      <c r="F690">
        <v>108.7</v>
      </c>
      <c r="G690" t="s">
        <v>19</v>
      </c>
    </row>
    <row r="691" spans="1:9" x14ac:dyDescent="0.25">
      <c r="A691" t="s">
        <v>1396</v>
      </c>
      <c r="B691" t="s">
        <v>1397</v>
      </c>
      <c r="C691">
        <f t="shared" si="30"/>
        <v>12</v>
      </c>
      <c r="D691">
        <f t="shared" si="31"/>
        <v>2011</v>
      </c>
      <c r="E691" t="str">
        <f t="shared" si="32"/>
        <v>12-2011</v>
      </c>
      <c r="F691">
        <v>109.16</v>
      </c>
      <c r="G691" t="s">
        <v>19</v>
      </c>
    </row>
    <row r="692" spans="1:9" x14ac:dyDescent="0.25">
      <c r="A692" t="s">
        <v>1398</v>
      </c>
      <c r="B692" t="s">
        <v>1399</v>
      </c>
      <c r="C692">
        <f t="shared" si="30"/>
        <v>1</v>
      </c>
      <c r="D692">
        <f t="shared" si="31"/>
        <v>2012</v>
      </c>
      <c r="E692" t="str">
        <f t="shared" si="32"/>
        <v>1-2012</v>
      </c>
      <c r="F692">
        <v>109.96</v>
      </c>
      <c r="G692" t="s">
        <v>19</v>
      </c>
    </row>
    <row r="693" spans="1:9" x14ac:dyDescent="0.25">
      <c r="A693" t="s">
        <v>1400</v>
      </c>
      <c r="B693" t="s">
        <v>1401</v>
      </c>
      <c r="C693">
        <f t="shared" si="30"/>
        <v>2</v>
      </c>
      <c r="D693">
        <f t="shared" si="31"/>
        <v>2012</v>
      </c>
      <c r="E693" t="str">
        <f t="shared" si="32"/>
        <v>2-2012</v>
      </c>
      <c r="F693">
        <v>110.63</v>
      </c>
      <c r="G693" t="s">
        <v>19</v>
      </c>
    </row>
    <row r="694" spans="1:9" x14ac:dyDescent="0.25">
      <c r="A694" t="s">
        <v>1402</v>
      </c>
      <c r="B694" t="s">
        <v>1403</v>
      </c>
      <c r="C694">
        <f t="shared" si="30"/>
        <v>3</v>
      </c>
      <c r="D694">
        <f t="shared" si="31"/>
        <v>2012</v>
      </c>
      <c r="E694" t="str">
        <f t="shared" si="32"/>
        <v>3-2012</v>
      </c>
      <c r="F694">
        <v>110.76</v>
      </c>
      <c r="G694" t="s">
        <v>19</v>
      </c>
    </row>
    <row r="695" spans="1:9" x14ac:dyDescent="0.25">
      <c r="A695" t="s">
        <v>1404</v>
      </c>
      <c r="B695" t="s">
        <v>1405</v>
      </c>
      <c r="C695">
        <f t="shared" si="30"/>
        <v>4</v>
      </c>
      <c r="D695">
        <f t="shared" si="31"/>
        <v>2012</v>
      </c>
      <c r="E695" t="str">
        <f t="shared" si="32"/>
        <v>4-2012</v>
      </c>
      <c r="F695">
        <v>110.92</v>
      </c>
      <c r="G695" t="s">
        <v>19</v>
      </c>
    </row>
    <row r="696" spans="1:9" x14ac:dyDescent="0.25">
      <c r="A696" t="s">
        <v>1406</v>
      </c>
      <c r="B696" t="s">
        <v>1407</v>
      </c>
      <c r="C696">
        <f t="shared" si="30"/>
        <v>5</v>
      </c>
      <c r="D696">
        <f t="shared" si="31"/>
        <v>2012</v>
      </c>
      <c r="E696" t="str">
        <f t="shared" si="32"/>
        <v>5-2012</v>
      </c>
      <c r="F696">
        <v>111.25</v>
      </c>
      <c r="G696" t="s">
        <v>19</v>
      </c>
    </row>
    <row r="697" spans="1:9" x14ac:dyDescent="0.25">
      <c r="A697" t="s">
        <v>1408</v>
      </c>
      <c r="B697" t="s">
        <v>1409</v>
      </c>
      <c r="C697">
        <f t="shared" si="30"/>
        <v>6</v>
      </c>
      <c r="D697">
        <f t="shared" si="31"/>
        <v>2012</v>
      </c>
      <c r="E697" t="str">
        <f t="shared" si="32"/>
        <v>6-2012</v>
      </c>
      <c r="F697">
        <v>111.35</v>
      </c>
      <c r="G697" t="s">
        <v>19</v>
      </c>
    </row>
    <row r="698" spans="1:9" x14ac:dyDescent="0.25">
      <c r="A698" t="s">
        <v>1410</v>
      </c>
      <c r="B698" t="s">
        <v>1411</v>
      </c>
      <c r="C698">
        <f t="shared" si="30"/>
        <v>7</v>
      </c>
      <c r="D698">
        <f t="shared" si="31"/>
        <v>2012</v>
      </c>
      <c r="E698" t="str">
        <f t="shared" si="32"/>
        <v>7-2012</v>
      </c>
      <c r="F698">
        <v>111.32</v>
      </c>
      <c r="G698" t="s">
        <v>19</v>
      </c>
    </row>
    <row r="699" spans="1:9" x14ac:dyDescent="0.25">
      <c r="A699" t="s">
        <v>1412</v>
      </c>
      <c r="B699" t="s">
        <v>1413</v>
      </c>
      <c r="C699">
        <f t="shared" si="30"/>
        <v>8</v>
      </c>
      <c r="D699">
        <f t="shared" si="31"/>
        <v>2012</v>
      </c>
      <c r="E699" t="str">
        <f t="shared" si="32"/>
        <v>8-2012</v>
      </c>
      <c r="F699">
        <v>111.37</v>
      </c>
      <c r="G699" t="s">
        <v>19</v>
      </c>
    </row>
    <row r="700" spans="1:9" x14ac:dyDescent="0.25">
      <c r="A700" t="s">
        <v>1414</v>
      </c>
      <c r="B700" t="s">
        <v>1415</v>
      </c>
      <c r="C700">
        <f t="shared" si="30"/>
        <v>9</v>
      </c>
      <c r="D700">
        <f t="shared" si="31"/>
        <v>2012</v>
      </c>
      <c r="E700" t="str">
        <f t="shared" si="32"/>
        <v>9-2012</v>
      </c>
      <c r="F700">
        <v>111.69</v>
      </c>
      <c r="G700" t="s">
        <v>19</v>
      </c>
    </row>
    <row r="701" spans="1:9" x14ac:dyDescent="0.25">
      <c r="A701" t="s">
        <v>1416</v>
      </c>
      <c r="B701" t="s">
        <v>1417</v>
      </c>
      <c r="C701">
        <f t="shared" si="30"/>
        <v>10</v>
      </c>
      <c r="D701">
        <f t="shared" si="31"/>
        <v>2012</v>
      </c>
      <c r="E701" t="str">
        <f t="shared" si="32"/>
        <v>10-2012</v>
      </c>
      <c r="F701">
        <v>111.87</v>
      </c>
      <c r="G701" t="s">
        <v>19</v>
      </c>
    </row>
    <row r="702" spans="1:9" x14ac:dyDescent="0.25">
      <c r="A702" t="s">
        <v>1418</v>
      </c>
      <c r="B702" t="s">
        <v>1419</v>
      </c>
      <c r="C702">
        <f t="shared" si="30"/>
        <v>11</v>
      </c>
      <c r="D702">
        <f t="shared" si="31"/>
        <v>2012</v>
      </c>
      <c r="E702" t="str">
        <f t="shared" si="32"/>
        <v>11-2012</v>
      </c>
      <c r="F702">
        <v>111.72</v>
      </c>
      <c r="G702" t="s">
        <v>19</v>
      </c>
    </row>
    <row r="703" spans="1:9" x14ac:dyDescent="0.25">
      <c r="A703" t="s">
        <v>1420</v>
      </c>
      <c r="B703" t="s">
        <v>1421</v>
      </c>
      <c r="C703">
        <f t="shared" si="30"/>
        <v>12</v>
      </c>
      <c r="D703">
        <f t="shared" si="31"/>
        <v>2012</v>
      </c>
      <c r="E703" t="str">
        <f t="shared" si="32"/>
        <v>12-2012</v>
      </c>
      <c r="F703">
        <v>111.82</v>
      </c>
      <c r="G703" t="s">
        <v>19</v>
      </c>
      <c r="I703" s="5"/>
    </row>
    <row r="704" spans="1:9" x14ac:dyDescent="0.25">
      <c r="A704" t="s">
        <v>1422</v>
      </c>
      <c r="B704" t="s">
        <v>1423</v>
      </c>
      <c r="C704">
        <f t="shared" si="30"/>
        <v>1</v>
      </c>
      <c r="D704">
        <f t="shared" si="31"/>
        <v>2013</v>
      </c>
      <c r="E704" t="str">
        <f t="shared" si="32"/>
        <v>1-2013</v>
      </c>
      <c r="F704">
        <v>112.15</v>
      </c>
      <c r="G704" t="s">
        <v>19</v>
      </c>
      <c r="I704" s="5"/>
    </row>
    <row r="705" spans="1:9" x14ac:dyDescent="0.25">
      <c r="A705" t="s">
        <v>1424</v>
      </c>
      <c r="B705" t="s">
        <v>1425</v>
      </c>
      <c r="C705">
        <f t="shared" si="30"/>
        <v>2</v>
      </c>
      <c r="D705">
        <f t="shared" si="31"/>
        <v>2013</v>
      </c>
      <c r="E705" t="str">
        <f t="shared" si="32"/>
        <v>2-2013</v>
      </c>
      <c r="F705">
        <v>112.65</v>
      </c>
      <c r="G705" t="s">
        <v>19</v>
      </c>
      <c r="I705" s="5"/>
    </row>
    <row r="706" spans="1:9" x14ac:dyDescent="0.25">
      <c r="A706" t="s">
        <v>1426</v>
      </c>
      <c r="B706" t="s">
        <v>1427</v>
      </c>
      <c r="C706">
        <f t="shared" si="30"/>
        <v>3</v>
      </c>
      <c r="D706">
        <f t="shared" si="31"/>
        <v>2013</v>
      </c>
      <c r="E706" t="str">
        <f t="shared" si="32"/>
        <v>3-2013</v>
      </c>
      <c r="F706">
        <v>112.88</v>
      </c>
      <c r="G706" t="s">
        <v>19</v>
      </c>
      <c r="I706" s="5"/>
    </row>
    <row r="707" spans="1:9" x14ac:dyDescent="0.25">
      <c r="A707" t="s">
        <v>1428</v>
      </c>
      <c r="B707" t="s">
        <v>1429</v>
      </c>
      <c r="C707">
        <f t="shared" ref="C707:C746" si="33">+MONTH(B707)</f>
        <v>4</v>
      </c>
      <c r="D707">
        <f t="shared" ref="D707:D746" si="34">+YEAR(B707)</f>
        <v>2013</v>
      </c>
      <c r="E707" t="str">
        <f t="shared" ref="E707:E746" si="35">+C707&amp;"-"&amp;D707</f>
        <v>4-2013</v>
      </c>
      <c r="F707">
        <v>113.16</v>
      </c>
      <c r="G707" t="s">
        <v>19</v>
      </c>
      <c r="I707" s="5"/>
    </row>
    <row r="708" spans="1:9" x14ac:dyDescent="0.25">
      <c r="A708" t="s">
        <v>1430</v>
      </c>
      <c r="B708" t="s">
        <v>1431</v>
      </c>
      <c r="C708">
        <f t="shared" si="33"/>
        <v>5</v>
      </c>
      <c r="D708">
        <f t="shared" si="34"/>
        <v>2013</v>
      </c>
      <c r="E708" t="str">
        <f t="shared" si="35"/>
        <v>5-2013</v>
      </c>
      <c r="F708">
        <v>113.48</v>
      </c>
      <c r="G708" t="s">
        <v>19</v>
      </c>
      <c r="I708" s="5"/>
    </row>
    <row r="709" spans="1:9" x14ac:dyDescent="0.25">
      <c r="A709" t="s">
        <v>1432</v>
      </c>
      <c r="B709" t="s">
        <v>1433</v>
      </c>
      <c r="C709">
        <f t="shared" si="33"/>
        <v>6</v>
      </c>
      <c r="D709">
        <f t="shared" si="34"/>
        <v>2013</v>
      </c>
      <c r="E709" t="str">
        <f t="shared" si="35"/>
        <v>6-2013</v>
      </c>
      <c r="F709">
        <v>113.75</v>
      </c>
      <c r="G709" t="s">
        <v>19</v>
      </c>
      <c r="I709" s="5"/>
    </row>
    <row r="710" spans="1:9" x14ac:dyDescent="0.25">
      <c r="A710" t="s">
        <v>1434</v>
      </c>
      <c r="B710" t="s">
        <v>1435</v>
      </c>
      <c r="C710">
        <f t="shared" si="33"/>
        <v>7</v>
      </c>
      <c r="D710">
        <f t="shared" si="34"/>
        <v>2013</v>
      </c>
      <c r="E710" t="str">
        <f t="shared" si="35"/>
        <v>7-2013</v>
      </c>
      <c r="F710">
        <v>113.8</v>
      </c>
      <c r="G710" t="s">
        <v>19</v>
      </c>
      <c r="I710" s="5"/>
    </row>
    <row r="711" spans="1:9" x14ac:dyDescent="0.25">
      <c r="A711" t="s">
        <v>1436</v>
      </c>
      <c r="B711" t="s">
        <v>1437</v>
      </c>
      <c r="C711">
        <f t="shared" si="33"/>
        <v>8</v>
      </c>
      <c r="D711">
        <f t="shared" si="34"/>
        <v>2013</v>
      </c>
      <c r="E711" t="str">
        <f t="shared" si="35"/>
        <v>8-2013</v>
      </c>
      <c r="F711">
        <v>113.89</v>
      </c>
      <c r="G711" t="s">
        <v>19</v>
      </c>
      <c r="I711" s="5"/>
    </row>
    <row r="712" spans="1:9" x14ac:dyDescent="0.25">
      <c r="A712" t="s">
        <v>1438</v>
      </c>
      <c r="B712" t="s">
        <v>1439</v>
      </c>
      <c r="C712">
        <f t="shared" si="33"/>
        <v>9</v>
      </c>
      <c r="D712">
        <f t="shared" si="34"/>
        <v>2013</v>
      </c>
      <c r="E712" t="str">
        <f t="shared" si="35"/>
        <v>9-2013</v>
      </c>
      <c r="F712">
        <v>114.23</v>
      </c>
      <c r="G712" t="s">
        <v>19</v>
      </c>
      <c r="I712" s="5"/>
    </row>
    <row r="713" spans="1:9" x14ac:dyDescent="0.25">
      <c r="A713" t="s">
        <v>1440</v>
      </c>
      <c r="B713" t="s">
        <v>1441</v>
      </c>
      <c r="C713">
        <f t="shared" si="33"/>
        <v>10</v>
      </c>
      <c r="D713">
        <f t="shared" si="34"/>
        <v>2013</v>
      </c>
      <c r="E713" t="str">
        <f t="shared" si="35"/>
        <v>10-2013</v>
      </c>
      <c r="F713">
        <v>113.93</v>
      </c>
      <c r="G713" t="s">
        <v>19</v>
      </c>
      <c r="I713" s="5"/>
    </row>
    <row r="714" spans="1:9" x14ac:dyDescent="0.25">
      <c r="A714" t="s">
        <v>1442</v>
      </c>
      <c r="B714" t="s">
        <v>1443</v>
      </c>
      <c r="C714">
        <f t="shared" si="33"/>
        <v>11</v>
      </c>
      <c r="D714">
        <f t="shared" si="34"/>
        <v>2013</v>
      </c>
      <c r="E714" t="str">
        <f t="shared" si="35"/>
        <v>11-2013</v>
      </c>
      <c r="F714">
        <v>113.68</v>
      </c>
      <c r="G714" t="s">
        <v>19</v>
      </c>
      <c r="I714" s="5"/>
    </row>
    <row r="715" spans="1:9" x14ac:dyDescent="0.25">
      <c r="A715" t="s">
        <v>1444</v>
      </c>
      <c r="B715" t="s">
        <v>1445</v>
      </c>
      <c r="C715">
        <f t="shared" si="33"/>
        <v>12</v>
      </c>
      <c r="D715">
        <f t="shared" si="34"/>
        <v>2013</v>
      </c>
      <c r="E715" t="str">
        <f t="shared" si="35"/>
        <v>12-2013</v>
      </c>
      <c r="F715">
        <v>113.98</v>
      </c>
      <c r="G715" t="s">
        <v>19</v>
      </c>
      <c r="I715" s="5"/>
    </row>
    <row r="716" spans="1:9" x14ac:dyDescent="0.25">
      <c r="A716" t="s">
        <v>1446</v>
      </c>
      <c r="B716" t="s">
        <v>1447</v>
      </c>
      <c r="C716">
        <f t="shared" si="33"/>
        <v>1</v>
      </c>
      <c r="D716">
        <f t="shared" si="34"/>
        <v>2014</v>
      </c>
      <c r="E716" t="str">
        <f t="shared" si="35"/>
        <v>1-2014</v>
      </c>
      <c r="F716">
        <v>114.54</v>
      </c>
      <c r="G716" t="s">
        <v>19</v>
      </c>
      <c r="I716" s="5"/>
    </row>
    <row r="717" spans="1:9" x14ac:dyDescent="0.25">
      <c r="A717" t="s">
        <v>1448</v>
      </c>
      <c r="B717" t="s">
        <v>1449</v>
      </c>
      <c r="C717">
        <f t="shared" si="33"/>
        <v>2</v>
      </c>
      <c r="D717">
        <f t="shared" si="34"/>
        <v>2014</v>
      </c>
      <c r="E717" t="str">
        <f t="shared" si="35"/>
        <v>2-2014</v>
      </c>
      <c r="F717">
        <v>115.26</v>
      </c>
      <c r="G717" t="s">
        <v>19</v>
      </c>
      <c r="I717" s="5"/>
    </row>
    <row r="718" spans="1:9" x14ac:dyDescent="0.25">
      <c r="A718" t="s">
        <v>1450</v>
      </c>
      <c r="B718" t="s">
        <v>1451</v>
      </c>
      <c r="C718">
        <f t="shared" si="33"/>
        <v>3</v>
      </c>
      <c r="D718">
        <f t="shared" si="34"/>
        <v>2014</v>
      </c>
      <c r="E718" t="str">
        <f t="shared" si="35"/>
        <v>3-2014</v>
      </c>
      <c r="F718">
        <v>115.71</v>
      </c>
      <c r="G718" t="s">
        <v>19</v>
      </c>
      <c r="I718" s="5"/>
    </row>
    <row r="719" spans="1:9" x14ac:dyDescent="0.25">
      <c r="A719" t="s">
        <v>1452</v>
      </c>
      <c r="B719" t="s">
        <v>1453</v>
      </c>
      <c r="C719">
        <f t="shared" si="33"/>
        <v>4</v>
      </c>
      <c r="D719">
        <f t="shared" si="34"/>
        <v>2014</v>
      </c>
      <c r="E719" t="str">
        <f t="shared" si="35"/>
        <v>4-2014</v>
      </c>
      <c r="F719">
        <v>116.24</v>
      </c>
      <c r="G719" t="s">
        <v>19</v>
      </c>
      <c r="I719" s="5"/>
    </row>
    <row r="720" spans="1:9" x14ac:dyDescent="0.25">
      <c r="A720" t="s">
        <v>1454</v>
      </c>
      <c r="B720" t="s">
        <v>1455</v>
      </c>
      <c r="C720">
        <f t="shared" si="33"/>
        <v>5</v>
      </c>
      <c r="D720">
        <f t="shared" si="34"/>
        <v>2014</v>
      </c>
      <c r="E720" t="str">
        <f t="shared" si="35"/>
        <v>5-2014</v>
      </c>
      <c r="F720">
        <v>116.81</v>
      </c>
      <c r="G720" t="s">
        <v>19</v>
      </c>
      <c r="I720" s="5"/>
    </row>
    <row r="721" spans="1:9" x14ac:dyDescent="0.25">
      <c r="A721" t="s">
        <v>1456</v>
      </c>
      <c r="B721" t="s">
        <v>1457</v>
      </c>
      <c r="C721">
        <f t="shared" si="33"/>
        <v>6</v>
      </c>
      <c r="D721">
        <f t="shared" si="34"/>
        <v>2014</v>
      </c>
      <c r="E721" t="str">
        <f t="shared" si="35"/>
        <v>6-2014</v>
      </c>
      <c r="F721">
        <v>116.91</v>
      </c>
      <c r="G721" t="s">
        <v>19</v>
      </c>
      <c r="I721" s="5"/>
    </row>
    <row r="722" spans="1:9" x14ac:dyDescent="0.25">
      <c r="A722" t="s">
        <v>1458</v>
      </c>
      <c r="B722" t="s">
        <v>1459</v>
      </c>
      <c r="C722">
        <f t="shared" si="33"/>
        <v>7</v>
      </c>
      <c r="D722">
        <f t="shared" si="34"/>
        <v>2014</v>
      </c>
      <c r="E722" t="str">
        <f t="shared" si="35"/>
        <v>7-2014</v>
      </c>
      <c r="F722">
        <v>117.09</v>
      </c>
      <c r="G722" t="s">
        <v>19</v>
      </c>
      <c r="I722" s="5"/>
    </row>
    <row r="723" spans="1:9" x14ac:dyDescent="0.25">
      <c r="A723" t="s">
        <v>1460</v>
      </c>
      <c r="B723" t="s">
        <v>1461</v>
      </c>
      <c r="C723">
        <f t="shared" si="33"/>
        <v>8</v>
      </c>
      <c r="D723">
        <f t="shared" si="34"/>
        <v>2014</v>
      </c>
      <c r="E723" t="str">
        <f t="shared" si="35"/>
        <v>8-2014</v>
      </c>
      <c r="F723">
        <v>117.33</v>
      </c>
      <c r="G723" t="s">
        <v>19</v>
      </c>
      <c r="I723" s="5"/>
    </row>
    <row r="724" spans="1:9" x14ac:dyDescent="0.25">
      <c r="A724" t="s">
        <v>1462</v>
      </c>
      <c r="B724" t="s">
        <v>1463</v>
      </c>
      <c r="C724">
        <f t="shared" si="33"/>
        <v>9</v>
      </c>
      <c r="D724">
        <f t="shared" si="34"/>
        <v>2014</v>
      </c>
      <c r="E724" t="str">
        <f t="shared" si="35"/>
        <v>9-2014</v>
      </c>
      <c r="F724">
        <v>117.49</v>
      </c>
      <c r="G724" t="s">
        <v>19</v>
      </c>
      <c r="I724" s="5"/>
    </row>
    <row r="725" spans="1:9" x14ac:dyDescent="0.25">
      <c r="A725" t="s">
        <v>1464</v>
      </c>
      <c r="B725" t="s">
        <v>1465</v>
      </c>
      <c r="C725">
        <f t="shared" si="33"/>
        <v>10</v>
      </c>
      <c r="D725">
        <f t="shared" si="34"/>
        <v>2014</v>
      </c>
      <c r="E725" t="str">
        <f t="shared" si="35"/>
        <v>10-2014</v>
      </c>
      <c r="F725">
        <v>117.68</v>
      </c>
      <c r="G725" t="s">
        <v>19</v>
      </c>
      <c r="I725" s="5"/>
    </row>
    <row r="726" spans="1:9" x14ac:dyDescent="0.25">
      <c r="A726" t="s">
        <v>1466</v>
      </c>
      <c r="B726" t="s">
        <v>1467</v>
      </c>
      <c r="C726">
        <f t="shared" si="33"/>
        <v>11</v>
      </c>
      <c r="D726">
        <f t="shared" si="34"/>
        <v>2014</v>
      </c>
      <c r="E726" t="str">
        <f t="shared" si="35"/>
        <v>11-2014</v>
      </c>
      <c r="F726">
        <v>117.84</v>
      </c>
      <c r="G726" t="s">
        <v>19</v>
      </c>
      <c r="I726" s="5"/>
    </row>
    <row r="727" spans="1:9" x14ac:dyDescent="0.25">
      <c r="A727" t="s">
        <v>1468</v>
      </c>
      <c r="B727" t="s">
        <v>1469</v>
      </c>
      <c r="C727">
        <f t="shared" si="33"/>
        <v>12</v>
      </c>
      <c r="D727">
        <f t="shared" si="34"/>
        <v>2014</v>
      </c>
      <c r="E727" t="str">
        <f t="shared" si="35"/>
        <v>12-2014</v>
      </c>
      <c r="F727">
        <v>118.15</v>
      </c>
      <c r="G727" t="s">
        <v>19</v>
      </c>
      <c r="I727" s="5"/>
    </row>
    <row r="728" spans="1:9" x14ac:dyDescent="0.25">
      <c r="A728" t="s">
        <v>1470</v>
      </c>
      <c r="B728" t="s">
        <v>1471</v>
      </c>
      <c r="C728">
        <f t="shared" si="33"/>
        <v>1</v>
      </c>
      <c r="D728">
        <f t="shared" si="34"/>
        <v>2015</v>
      </c>
      <c r="E728" t="str">
        <f t="shared" si="35"/>
        <v>1-2015</v>
      </c>
      <c r="F728">
        <v>118.91</v>
      </c>
      <c r="G728" t="s">
        <v>19</v>
      </c>
      <c r="I728" s="5"/>
    </row>
    <row r="729" spans="1:9" x14ac:dyDescent="0.25">
      <c r="A729" t="s">
        <v>1472</v>
      </c>
      <c r="B729" t="s">
        <v>1473</v>
      </c>
      <c r="C729">
        <f t="shared" si="33"/>
        <v>2</v>
      </c>
      <c r="D729">
        <f t="shared" si="34"/>
        <v>2015</v>
      </c>
      <c r="E729" t="str">
        <f t="shared" si="35"/>
        <v>2-2015</v>
      </c>
      <c r="F729">
        <v>120.28</v>
      </c>
      <c r="G729" t="s">
        <v>19</v>
      </c>
      <c r="I729" s="5"/>
    </row>
    <row r="730" spans="1:9" x14ac:dyDescent="0.25">
      <c r="A730" t="s">
        <v>1474</v>
      </c>
      <c r="B730" t="s">
        <v>1475</v>
      </c>
      <c r="C730">
        <f t="shared" si="33"/>
        <v>3</v>
      </c>
      <c r="D730">
        <f t="shared" si="34"/>
        <v>2015</v>
      </c>
      <c r="E730" t="str">
        <f t="shared" si="35"/>
        <v>3-2015</v>
      </c>
      <c r="F730">
        <v>120.98</v>
      </c>
      <c r="G730" t="s">
        <v>19</v>
      </c>
      <c r="I730" s="5"/>
    </row>
    <row r="731" spans="1:9" x14ac:dyDescent="0.25">
      <c r="A731" t="s">
        <v>1476</v>
      </c>
      <c r="B731" t="s">
        <v>1477</v>
      </c>
      <c r="C731">
        <f t="shared" si="33"/>
        <v>4</v>
      </c>
      <c r="D731">
        <f t="shared" si="34"/>
        <v>2015</v>
      </c>
      <c r="E731" t="str">
        <f t="shared" si="35"/>
        <v>4-2015</v>
      </c>
      <c r="F731">
        <v>121.63</v>
      </c>
      <c r="G731" t="s">
        <v>19</v>
      </c>
      <c r="I731" s="5"/>
    </row>
    <row r="732" spans="1:9" x14ac:dyDescent="0.25">
      <c r="A732" t="s">
        <v>1478</v>
      </c>
      <c r="B732" t="s">
        <v>1479</v>
      </c>
      <c r="C732">
        <f t="shared" si="33"/>
        <v>5</v>
      </c>
      <c r="D732">
        <f t="shared" si="34"/>
        <v>2015</v>
      </c>
      <c r="E732" t="str">
        <f t="shared" si="35"/>
        <v>5-2015</v>
      </c>
      <c r="F732">
        <v>121.95</v>
      </c>
      <c r="G732" t="s">
        <v>19</v>
      </c>
      <c r="I732" s="5"/>
    </row>
    <row r="733" spans="1:9" x14ac:dyDescent="0.25">
      <c r="A733" t="s">
        <v>1480</v>
      </c>
      <c r="B733" t="s">
        <v>1481</v>
      </c>
      <c r="C733">
        <f t="shared" si="33"/>
        <v>6</v>
      </c>
      <c r="D733">
        <f t="shared" si="34"/>
        <v>2015</v>
      </c>
      <c r="E733" t="str">
        <f t="shared" si="35"/>
        <v>6-2015</v>
      </c>
      <c r="F733">
        <v>122.08</v>
      </c>
      <c r="G733" t="s">
        <v>19</v>
      </c>
      <c r="I733" s="5"/>
    </row>
    <row r="734" spans="1:9" x14ac:dyDescent="0.25">
      <c r="A734" t="s">
        <v>1482</v>
      </c>
      <c r="B734" t="s">
        <v>1483</v>
      </c>
      <c r="C734">
        <f t="shared" si="33"/>
        <v>7</v>
      </c>
      <c r="D734">
        <f t="shared" si="34"/>
        <v>2015</v>
      </c>
      <c r="E734" t="str">
        <f t="shared" si="35"/>
        <v>7-2015</v>
      </c>
      <c r="F734">
        <v>122.31</v>
      </c>
      <c r="G734" t="s">
        <v>19</v>
      </c>
      <c r="I734" s="5"/>
    </row>
    <row r="735" spans="1:9" x14ac:dyDescent="0.25">
      <c r="A735" t="s">
        <v>1484</v>
      </c>
      <c r="B735" t="s">
        <v>1485</v>
      </c>
      <c r="C735">
        <f t="shared" si="33"/>
        <v>8</v>
      </c>
      <c r="D735">
        <f t="shared" si="34"/>
        <v>2015</v>
      </c>
      <c r="E735" t="str">
        <f t="shared" si="35"/>
        <v>8-2015</v>
      </c>
      <c r="F735">
        <v>122.9</v>
      </c>
      <c r="G735" t="s">
        <v>19</v>
      </c>
      <c r="I735" s="5"/>
    </row>
    <row r="736" spans="1:9" x14ac:dyDescent="0.25">
      <c r="A736" t="s">
        <v>1486</v>
      </c>
      <c r="B736" t="s">
        <v>1487</v>
      </c>
      <c r="C736">
        <f t="shared" si="33"/>
        <v>9</v>
      </c>
      <c r="D736">
        <f t="shared" si="34"/>
        <v>2015</v>
      </c>
      <c r="E736" t="str">
        <f t="shared" si="35"/>
        <v>9-2015</v>
      </c>
      <c r="F736">
        <v>123.78</v>
      </c>
      <c r="G736" t="s">
        <v>19</v>
      </c>
      <c r="I736" s="5"/>
    </row>
    <row r="737" spans="1:9" x14ac:dyDescent="0.25">
      <c r="A737" t="s">
        <v>1488</v>
      </c>
      <c r="B737" t="s">
        <v>1489</v>
      </c>
      <c r="C737">
        <f t="shared" si="33"/>
        <v>10</v>
      </c>
      <c r="D737">
        <f t="shared" si="34"/>
        <v>2015</v>
      </c>
      <c r="E737" t="str">
        <f t="shared" si="35"/>
        <v>10-2015</v>
      </c>
      <c r="F737">
        <v>124.62</v>
      </c>
      <c r="G737" t="s">
        <v>19</v>
      </c>
      <c r="I737" s="5"/>
    </row>
    <row r="738" spans="1:9" x14ac:dyDescent="0.25">
      <c r="A738" t="s">
        <v>1490</v>
      </c>
      <c r="B738" t="s">
        <v>1491</v>
      </c>
      <c r="C738">
        <f t="shared" si="33"/>
        <v>11</v>
      </c>
      <c r="D738">
        <f t="shared" si="34"/>
        <v>2015</v>
      </c>
      <c r="E738" t="str">
        <f t="shared" si="35"/>
        <v>11-2015</v>
      </c>
      <c r="F738">
        <v>125.37</v>
      </c>
      <c r="G738" t="s">
        <v>19</v>
      </c>
      <c r="I738" s="5"/>
    </row>
    <row r="739" spans="1:9" x14ac:dyDescent="0.25">
      <c r="A739" t="s">
        <v>1492</v>
      </c>
      <c r="B739" t="s">
        <v>1493</v>
      </c>
      <c r="C739">
        <f t="shared" si="33"/>
        <v>12</v>
      </c>
      <c r="D739">
        <f t="shared" si="34"/>
        <v>2015</v>
      </c>
      <c r="E739" t="str">
        <f t="shared" si="35"/>
        <v>12-2015</v>
      </c>
      <c r="F739">
        <v>126.15</v>
      </c>
      <c r="G739" t="s">
        <v>19</v>
      </c>
      <c r="I739" s="5"/>
    </row>
    <row r="740" spans="1:9" x14ac:dyDescent="0.25">
      <c r="A740" t="s">
        <v>1494</v>
      </c>
      <c r="B740" t="s">
        <v>1495</v>
      </c>
      <c r="C740">
        <f t="shared" si="33"/>
        <v>1</v>
      </c>
      <c r="D740">
        <f t="shared" si="34"/>
        <v>2016</v>
      </c>
      <c r="E740" t="str">
        <f t="shared" si="35"/>
        <v>1-2016</v>
      </c>
      <c r="F740">
        <v>127.78</v>
      </c>
      <c r="G740" t="s">
        <v>19</v>
      </c>
      <c r="I740" s="5"/>
    </row>
    <row r="741" spans="1:9" x14ac:dyDescent="0.25">
      <c r="A741" t="s">
        <v>1496</v>
      </c>
      <c r="B741" t="s">
        <v>1497</v>
      </c>
      <c r="C741">
        <f t="shared" si="33"/>
        <v>2</v>
      </c>
      <c r="D741">
        <f t="shared" si="34"/>
        <v>2016</v>
      </c>
      <c r="E741" t="str">
        <f t="shared" si="35"/>
        <v>2-2016</v>
      </c>
      <c r="F741">
        <v>129.41</v>
      </c>
      <c r="G741" t="s">
        <v>19</v>
      </c>
      <c r="I741" s="5"/>
    </row>
    <row r="742" spans="1:9" x14ac:dyDescent="0.25">
      <c r="A742" t="s">
        <v>1498</v>
      </c>
      <c r="B742" t="s">
        <v>1499</v>
      </c>
      <c r="C742">
        <f t="shared" si="33"/>
        <v>3</v>
      </c>
      <c r="D742">
        <f t="shared" si="34"/>
        <v>2016</v>
      </c>
      <c r="E742" t="str">
        <f t="shared" si="35"/>
        <v>3-2016</v>
      </c>
      <c r="F742">
        <v>130.63</v>
      </c>
      <c r="G742" t="s">
        <v>19</v>
      </c>
      <c r="I742" s="5"/>
    </row>
    <row r="743" spans="1:9" x14ac:dyDescent="0.25">
      <c r="A743" t="s">
        <v>1500</v>
      </c>
      <c r="B743" t="s">
        <v>1501</v>
      </c>
      <c r="C743">
        <f t="shared" si="33"/>
        <v>4</v>
      </c>
      <c r="D743">
        <f t="shared" si="34"/>
        <v>2016</v>
      </c>
      <c r="E743" t="str">
        <f t="shared" si="35"/>
        <v>4-2016</v>
      </c>
      <c r="F743">
        <v>131.28</v>
      </c>
      <c r="G743" t="s">
        <v>19</v>
      </c>
      <c r="I743" s="5"/>
    </row>
    <row r="744" spans="1:9" x14ac:dyDescent="0.25">
      <c r="A744" t="s">
        <v>1502</v>
      </c>
      <c r="B744" t="s">
        <v>1503</v>
      </c>
      <c r="C744">
        <f t="shared" si="33"/>
        <v>5</v>
      </c>
      <c r="D744">
        <f t="shared" si="34"/>
        <v>2016</v>
      </c>
      <c r="E744" t="str">
        <f t="shared" si="35"/>
        <v>5-2016</v>
      </c>
      <c r="F744">
        <v>131.94999999999999</v>
      </c>
      <c r="G744" t="s">
        <v>19</v>
      </c>
      <c r="I744" s="5"/>
    </row>
    <row r="745" spans="1:9" x14ac:dyDescent="0.25">
      <c r="A745" t="s">
        <v>1504</v>
      </c>
      <c r="B745" t="s">
        <v>1505</v>
      </c>
      <c r="C745">
        <f t="shared" si="33"/>
        <v>6</v>
      </c>
      <c r="D745">
        <f t="shared" si="34"/>
        <v>2016</v>
      </c>
      <c r="E745" t="str">
        <f t="shared" si="35"/>
        <v>6-2016</v>
      </c>
      <c r="F745">
        <v>132.58000000000001</v>
      </c>
      <c r="G745" t="s">
        <v>19</v>
      </c>
      <c r="I745" s="5"/>
    </row>
    <row r="746" spans="1:9" x14ac:dyDescent="0.25">
      <c r="A746" t="s">
        <v>1506</v>
      </c>
      <c r="B746" t="s">
        <v>1507</v>
      </c>
      <c r="C746">
        <f t="shared" si="33"/>
        <v>7</v>
      </c>
      <c r="D746">
        <f t="shared" si="34"/>
        <v>2016</v>
      </c>
      <c r="E746" t="str">
        <f t="shared" si="35"/>
        <v>7-2016</v>
      </c>
      <c r="F746">
        <v>133.27000000000001</v>
      </c>
      <c r="G746" t="s">
        <v>19</v>
      </c>
    </row>
    <row r="747" spans="1:9" x14ac:dyDescent="0.25">
      <c r="B747" s="6">
        <v>42583</v>
      </c>
      <c r="C747">
        <f t="shared" ref="C747:C769" si="36">+MONTH(B747)</f>
        <v>8</v>
      </c>
      <c r="D747">
        <f t="shared" ref="D747:D766" si="37">+YEAR(B747)</f>
        <v>2016</v>
      </c>
      <c r="E747" t="str">
        <f t="shared" ref="E747:E766" si="38">+C747&amp;"-"&amp;D747</f>
        <v>8-2016</v>
      </c>
      <c r="F747">
        <v>132.85</v>
      </c>
      <c r="G747" t="s">
        <v>19</v>
      </c>
    </row>
    <row r="748" spans="1:9" x14ac:dyDescent="0.25">
      <c r="B748" s="6">
        <v>42614</v>
      </c>
      <c r="C748">
        <f t="shared" si="36"/>
        <v>9</v>
      </c>
      <c r="D748">
        <f t="shared" si="37"/>
        <v>2016</v>
      </c>
      <c r="E748" t="str">
        <f t="shared" si="38"/>
        <v>9-2016</v>
      </c>
      <c r="F748">
        <v>132.78</v>
      </c>
      <c r="G748" t="s">
        <v>19</v>
      </c>
    </row>
    <row r="749" spans="1:9" x14ac:dyDescent="0.25">
      <c r="B749" s="6">
        <v>42644</v>
      </c>
      <c r="C749">
        <f t="shared" si="36"/>
        <v>10</v>
      </c>
      <c r="D749">
        <f t="shared" si="37"/>
        <v>2016</v>
      </c>
      <c r="E749" t="str">
        <f t="shared" si="38"/>
        <v>10-2016</v>
      </c>
      <c r="F749" s="8">
        <v>132.69744</v>
      </c>
      <c r="G749" t="s">
        <v>19</v>
      </c>
    </row>
    <row r="750" spans="1:9" x14ac:dyDescent="0.25">
      <c r="B750" s="6">
        <v>42675</v>
      </c>
      <c r="C750">
        <f t="shared" si="36"/>
        <v>11</v>
      </c>
      <c r="D750">
        <f t="shared" si="37"/>
        <v>2016</v>
      </c>
      <c r="E750" t="str">
        <f t="shared" si="38"/>
        <v>11-2016</v>
      </c>
      <c r="F750" s="8">
        <v>132.84598</v>
      </c>
      <c r="G750" t="s">
        <v>19</v>
      </c>
    </row>
    <row r="751" spans="1:9" x14ac:dyDescent="0.25">
      <c r="B751" s="6">
        <v>42705</v>
      </c>
      <c r="C751">
        <f t="shared" si="36"/>
        <v>12</v>
      </c>
      <c r="D751">
        <f t="shared" si="37"/>
        <v>2016</v>
      </c>
      <c r="E751" t="str">
        <f t="shared" si="38"/>
        <v>12-2016</v>
      </c>
      <c r="F751" s="8">
        <v>133.39976999999999</v>
      </c>
      <c r="G751" t="s">
        <v>19</v>
      </c>
      <c r="I751" s="8"/>
    </row>
    <row r="752" spans="1:9" x14ac:dyDescent="0.25">
      <c r="B752" s="6">
        <v>42736</v>
      </c>
      <c r="C752">
        <f t="shared" si="36"/>
        <v>1</v>
      </c>
      <c r="D752">
        <f t="shared" si="37"/>
        <v>2017</v>
      </c>
      <c r="E752" t="str">
        <f t="shared" si="38"/>
        <v>1-2017</v>
      </c>
      <c r="F752" s="8">
        <v>134.76594</v>
      </c>
      <c r="G752" t="s">
        <v>19</v>
      </c>
      <c r="I752" s="8"/>
    </row>
    <row r="753" spans="2:9" x14ac:dyDescent="0.25">
      <c r="B753" s="6">
        <v>42767</v>
      </c>
      <c r="C753">
        <f t="shared" si="36"/>
        <v>2</v>
      </c>
      <c r="D753">
        <f t="shared" si="37"/>
        <v>2017</v>
      </c>
      <c r="E753" t="str">
        <f t="shared" si="38"/>
        <v>2-2017</v>
      </c>
      <c r="F753" s="8">
        <v>136.12133</v>
      </c>
      <c r="G753" t="s">
        <v>19</v>
      </c>
      <c r="I753" s="8"/>
    </row>
    <row r="754" spans="2:9" x14ac:dyDescent="0.25">
      <c r="B754" s="6">
        <v>42795</v>
      </c>
      <c r="C754">
        <f t="shared" si="36"/>
        <v>3</v>
      </c>
      <c r="D754">
        <f t="shared" si="37"/>
        <v>2017</v>
      </c>
      <c r="E754" t="str">
        <f t="shared" si="38"/>
        <v>3-2017</v>
      </c>
      <c r="F754" s="10">
        <v>136.755426</v>
      </c>
      <c r="G754" t="s">
        <v>19</v>
      </c>
    </row>
    <row r="755" spans="2:9" x14ac:dyDescent="0.25">
      <c r="B755" s="6">
        <v>42826</v>
      </c>
      <c r="C755">
        <f t="shared" si="36"/>
        <v>4</v>
      </c>
      <c r="D755">
        <f t="shared" si="37"/>
        <v>2017</v>
      </c>
      <c r="E755" t="str">
        <f t="shared" si="38"/>
        <v>4-2017</v>
      </c>
      <c r="F755" s="11">
        <v>137.40326899999999</v>
      </c>
      <c r="G755" t="s">
        <v>19</v>
      </c>
    </row>
    <row r="756" spans="2:9" x14ac:dyDescent="0.25">
      <c r="B756" s="6">
        <v>42856</v>
      </c>
      <c r="C756">
        <f t="shared" si="36"/>
        <v>5</v>
      </c>
      <c r="D756">
        <f t="shared" si="37"/>
        <v>2017</v>
      </c>
      <c r="E756" t="str">
        <f t="shared" si="38"/>
        <v>5-2017</v>
      </c>
      <c r="F756" s="12">
        <v>137.712863</v>
      </c>
      <c r="G756" t="s">
        <v>19</v>
      </c>
    </row>
    <row r="757" spans="2:9" x14ac:dyDescent="0.25">
      <c r="B757" s="6">
        <v>42887</v>
      </c>
      <c r="C757">
        <f t="shared" si="36"/>
        <v>6</v>
      </c>
      <c r="D757">
        <f t="shared" si="37"/>
        <v>2017</v>
      </c>
      <c r="E757" t="str">
        <f t="shared" si="38"/>
        <v>6-2017</v>
      </c>
      <c r="F757" s="13">
        <v>137.87073799999999</v>
      </c>
      <c r="G757" t="s">
        <v>19</v>
      </c>
    </row>
    <row r="758" spans="2:9" x14ac:dyDescent="0.25">
      <c r="B758" s="6">
        <v>42917</v>
      </c>
      <c r="C758">
        <f t="shared" si="36"/>
        <v>7</v>
      </c>
      <c r="D758">
        <f t="shared" si="37"/>
        <v>2017</v>
      </c>
      <c r="E758" t="str">
        <f t="shared" si="38"/>
        <v>7-2017</v>
      </c>
      <c r="F758" s="8">
        <v>137.80021500000001</v>
      </c>
      <c r="G758" t="s">
        <v>19</v>
      </c>
    </row>
    <row r="759" spans="2:9" x14ac:dyDescent="0.25">
      <c r="B759" s="6">
        <v>42948</v>
      </c>
      <c r="C759">
        <f t="shared" si="36"/>
        <v>8</v>
      </c>
      <c r="D759">
        <f t="shared" si="37"/>
        <v>2017</v>
      </c>
      <c r="E759" t="str">
        <f t="shared" si="38"/>
        <v>8-2017</v>
      </c>
      <c r="F759" s="8">
        <v>137.993213</v>
      </c>
      <c r="G759" t="s">
        <v>19</v>
      </c>
    </row>
    <row r="760" spans="2:9" x14ac:dyDescent="0.25">
      <c r="B760" s="6">
        <v>42979</v>
      </c>
      <c r="C760">
        <f t="shared" si="36"/>
        <v>9</v>
      </c>
      <c r="D760">
        <f t="shared" si="37"/>
        <v>2017</v>
      </c>
      <c r="E760" t="str">
        <f t="shared" si="38"/>
        <v>9-2017</v>
      </c>
      <c r="F760" s="8">
        <v>138.04879</v>
      </c>
      <c r="G760" t="s">
        <v>19</v>
      </c>
    </row>
    <row r="761" spans="2:9" x14ac:dyDescent="0.25">
      <c r="B761" s="6">
        <v>43009</v>
      </c>
      <c r="C761">
        <f t="shared" si="36"/>
        <v>10</v>
      </c>
      <c r="D761">
        <f t="shared" si="37"/>
        <v>2017</v>
      </c>
      <c r="E761" t="str">
        <f t="shared" si="38"/>
        <v>10-2017</v>
      </c>
      <c r="F761" s="8">
        <v>138.07187099999999</v>
      </c>
      <c r="G761" t="s">
        <v>19</v>
      </c>
    </row>
    <row r="762" spans="2:9" x14ac:dyDescent="0.25">
      <c r="B762" s="6">
        <v>43040</v>
      </c>
      <c r="C762">
        <f t="shared" si="36"/>
        <v>11</v>
      </c>
      <c r="D762">
        <f t="shared" si="37"/>
        <v>2017</v>
      </c>
      <c r="E762" t="str">
        <f t="shared" si="38"/>
        <v>11-2017</v>
      </c>
      <c r="F762" s="8">
        <v>138.32155800000001</v>
      </c>
      <c r="G762" t="s">
        <v>19</v>
      </c>
    </row>
    <row r="763" spans="2:9" x14ac:dyDescent="0.25">
      <c r="B763" s="6">
        <v>43070</v>
      </c>
      <c r="C763">
        <f t="shared" si="36"/>
        <v>12</v>
      </c>
      <c r="D763">
        <f t="shared" si="37"/>
        <v>2017</v>
      </c>
      <c r="E763" t="str">
        <f t="shared" si="38"/>
        <v>12-2017</v>
      </c>
      <c r="F763" s="8">
        <v>138.85398499999999</v>
      </c>
      <c r="G763" t="s">
        <v>19</v>
      </c>
    </row>
    <row r="764" spans="2:9" x14ac:dyDescent="0.25">
      <c r="B764" s="6">
        <v>43101</v>
      </c>
      <c r="C764">
        <f t="shared" si="36"/>
        <v>1</v>
      </c>
      <c r="D764">
        <f t="shared" si="37"/>
        <v>2018</v>
      </c>
      <c r="E764" t="str">
        <f t="shared" si="38"/>
        <v>1-2018</v>
      </c>
      <c r="F764" s="14">
        <v>139.72468799999999</v>
      </c>
      <c r="G764" t="s">
        <v>19</v>
      </c>
    </row>
    <row r="765" spans="2:9" x14ac:dyDescent="0.25">
      <c r="B765" s="6">
        <v>43132</v>
      </c>
      <c r="C765">
        <f t="shared" si="36"/>
        <v>2</v>
      </c>
      <c r="D765">
        <f t="shared" si="37"/>
        <v>2018</v>
      </c>
      <c r="E765" t="str">
        <f t="shared" si="38"/>
        <v>2-2018</v>
      </c>
      <c r="F765" s="8">
        <v>140.71150499999999</v>
      </c>
      <c r="G765" t="s">
        <v>19</v>
      </c>
    </row>
    <row r="766" spans="2:9" x14ac:dyDescent="0.25">
      <c r="B766" s="6">
        <v>43160</v>
      </c>
      <c r="C766">
        <f t="shared" si="36"/>
        <v>3</v>
      </c>
      <c r="D766">
        <f t="shared" si="37"/>
        <v>2018</v>
      </c>
      <c r="E766" t="str">
        <f t="shared" si="38"/>
        <v>3-2018</v>
      </c>
      <c r="F766" s="8">
        <v>141.04935499999999</v>
      </c>
      <c r="G766" t="s">
        <v>19</v>
      </c>
    </row>
    <row r="767" spans="2:9" x14ac:dyDescent="0.25">
      <c r="B767" s="6">
        <v>43191</v>
      </c>
      <c r="C767">
        <f t="shared" si="36"/>
        <v>4</v>
      </c>
      <c r="D767">
        <f t="shared" ref="D767:D810" si="39">+YEAR(B767)</f>
        <v>2018</v>
      </c>
      <c r="E767" t="str">
        <f t="shared" ref="E767:E777" si="40">+C767&amp;"-"&amp;D767</f>
        <v>4-2018</v>
      </c>
      <c r="F767" s="8">
        <v>141.70071100000001</v>
      </c>
      <c r="G767" t="s">
        <v>19</v>
      </c>
    </row>
    <row r="768" spans="2:9" x14ac:dyDescent="0.25">
      <c r="B768" s="6">
        <v>43221</v>
      </c>
      <c r="C768">
        <f t="shared" si="36"/>
        <v>5</v>
      </c>
      <c r="D768">
        <f t="shared" si="39"/>
        <v>2018</v>
      </c>
      <c r="E768" t="str">
        <f t="shared" si="40"/>
        <v>5-2018</v>
      </c>
      <c r="F768" s="8">
        <v>142.06016099999999</v>
      </c>
      <c r="G768" t="s">
        <v>19</v>
      </c>
    </row>
    <row r="769" spans="2:7" x14ac:dyDescent="0.25">
      <c r="B769" s="6">
        <v>43252</v>
      </c>
      <c r="C769">
        <f t="shared" si="36"/>
        <v>6</v>
      </c>
      <c r="D769">
        <f t="shared" si="39"/>
        <v>2018</v>
      </c>
      <c r="E769" t="str">
        <f t="shared" si="40"/>
        <v>6-2018</v>
      </c>
      <c r="F769" s="8">
        <v>142.27987400000001</v>
      </c>
      <c r="G769" t="s">
        <v>19</v>
      </c>
    </row>
    <row r="770" spans="2:7" x14ac:dyDescent="0.25">
      <c r="B770" s="6">
        <v>43282</v>
      </c>
      <c r="C770">
        <f t="shared" ref="C770:C777" si="41">+MONTH(B770)</f>
        <v>7</v>
      </c>
      <c r="D770">
        <f t="shared" si="39"/>
        <v>2018</v>
      </c>
      <c r="E770" t="str">
        <f t="shared" si="40"/>
        <v>7-2018</v>
      </c>
      <c r="F770" s="8">
        <v>142.09841700000001</v>
      </c>
      <c r="G770" t="s">
        <v>19</v>
      </c>
    </row>
    <row r="771" spans="2:7" x14ac:dyDescent="0.25">
      <c r="B771" s="6">
        <v>43313</v>
      </c>
      <c r="C771">
        <f t="shared" si="41"/>
        <v>8</v>
      </c>
      <c r="D771">
        <f t="shared" si="39"/>
        <v>2018</v>
      </c>
      <c r="E771" t="str">
        <f t="shared" si="40"/>
        <v>8-2018</v>
      </c>
      <c r="F771" s="8">
        <v>142.268575</v>
      </c>
      <c r="G771" t="s">
        <v>19</v>
      </c>
    </row>
    <row r="772" spans="2:7" x14ac:dyDescent="0.25">
      <c r="B772" s="6">
        <v>43344</v>
      </c>
      <c r="C772">
        <f t="shared" si="41"/>
        <v>9</v>
      </c>
      <c r="D772">
        <f t="shared" si="39"/>
        <v>2018</v>
      </c>
      <c r="E772" t="str">
        <f t="shared" si="40"/>
        <v>9-2018</v>
      </c>
      <c r="F772" s="8">
        <v>142.50331600000001</v>
      </c>
      <c r="G772" t="s">
        <v>19</v>
      </c>
    </row>
    <row r="773" spans="2:7" x14ac:dyDescent="0.25">
      <c r="B773" s="6">
        <v>43374</v>
      </c>
      <c r="C773">
        <f t="shared" si="41"/>
        <v>10</v>
      </c>
      <c r="D773">
        <f t="shared" si="39"/>
        <v>2018</v>
      </c>
      <c r="E773" t="str">
        <f t="shared" si="40"/>
        <v>10-2018</v>
      </c>
      <c r="F773" s="8">
        <v>142.67484200000001</v>
      </c>
      <c r="G773" t="s">
        <v>19</v>
      </c>
    </row>
    <row r="774" spans="2:7" x14ac:dyDescent="0.25">
      <c r="B774" s="6">
        <v>43405</v>
      </c>
      <c r="C774">
        <f t="shared" si="41"/>
        <v>11</v>
      </c>
      <c r="D774">
        <f t="shared" si="39"/>
        <v>2018</v>
      </c>
      <c r="E774" t="str">
        <f t="shared" si="40"/>
        <v>11-2018</v>
      </c>
      <c r="F774" s="8">
        <v>142.84204099999999</v>
      </c>
      <c r="G774" t="s">
        <v>19</v>
      </c>
    </row>
    <row r="775" spans="2:7" x14ac:dyDescent="0.25">
      <c r="B775" s="6">
        <v>43435</v>
      </c>
      <c r="C775">
        <f t="shared" si="41"/>
        <v>12</v>
      </c>
      <c r="D775">
        <f t="shared" si="39"/>
        <v>2018</v>
      </c>
      <c r="E775" t="str">
        <f t="shared" si="40"/>
        <v>12-2018</v>
      </c>
      <c r="F775" s="8">
        <v>143.26676599999999</v>
      </c>
      <c r="G775" t="s">
        <v>19</v>
      </c>
    </row>
    <row r="776" spans="2:7" x14ac:dyDescent="0.25">
      <c r="B776" s="6">
        <v>43466</v>
      </c>
      <c r="C776">
        <f t="shared" si="41"/>
        <v>1</v>
      </c>
      <c r="D776">
        <f t="shared" si="39"/>
        <v>2019</v>
      </c>
      <c r="E776" t="str">
        <f t="shared" si="40"/>
        <v>1-2019</v>
      </c>
      <c r="F776" s="8">
        <f t="shared" ref="F776:F817" si="42">+$F$775*G776/100</f>
        <v>144.12432800447587</v>
      </c>
      <c r="G776" s="15">
        <v>100.598577066</v>
      </c>
    </row>
    <row r="777" spans="2:7" x14ac:dyDescent="0.25">
      <c r="B777" s="6">
        <v>43497</v>
      </c>
      <c r="C777">
        <f t="shared" si="41"/>
        <v>2</v>
      </c>
      <c r="D777">
        <f t="shared" si="39"/>
        <v>2019</v>
      </c>
      <c r="E777" t="str">
        <f t="shared" si="40"/>
        <v>2-2019</v>
      </c>
      <c r="F777" s="8">
        <f t="shared" si="42"/>
        <v>144.952657668905</v>
      </c>
      <c r="G777" s="15">
        <v>101.17675</v>
      </c>
    </row>
    <row r="778" spans="2:7" x14ac:dyDescent="0.25">
      <c r="B778" s="6">
        <v>43525</v>
      </c>
      <c r="C778">
        <f t="shared" ref="C778:C784" si="43">+MONTH(B778)</f>
        <v>3</v>
      </c>
      <c r="D778">
        <f t="shared" si="39"/>
        <v>2019</v>
      </c>
      <c r="E778" t="str">
        <f t="shared" ref="E778:E783" si="44">+C778&amp;"-"&amp;D778</f>
        <v>3-2019</v>
      </c>
      <c r="F778" s="8">
        <f t="shared" si="42"/>
        <v>145.58155579161519</v>
      </c>
      <c r="G778">
        <v>101.61572</v>
      </c>
    </row>
    <row r="779" spans="2:7" x14ac:dyDescent="0.25">
      <c r="B779" s="6">
        <v>43556</v>
      </c>
      <c r="C779">
        <f t="shared" si="43"/>
        <v>4</v>
      </c>
      <c r="D779">
        <f t="shared" si="39"/>
        <v>2019</v>
      </c>
      <c r="E779" t="str">
        <f t="shared" si="44"/>
        <v>4-2019</v>
      </c>
      <c r="F779" s="8">
        <f t="shared" si="42"/>
        <v>146.30238819806758</v>
      </c>
      <c r="G779">
        <v>102.11886</v>
      </c>
    </row>
    <row r="780" spans="2:7" x14ac:dyDescent="0.25">
      <c r="B780" s="6">
        <v>43586</v>
      </c>
      <c r="C780">
        <f t="shared" si="43"/>
        <v>5</v>
      </c>
      <c r="D780">
        <f t="shared" si="39"/>
        <v>2019</v>
      </c>
      <c r="E780" t="str">
        <f t="shared" si="44"/>
        <v>5-2019</v>
      </c>
      <c r="F780" s="8">
        <f t="shared" si="42"/>
        <v>146.76247509039999</v>
      </c>
      <c r="G780">
        <v>102.44</v>
      </c>
    </row>
    <row r="781" spans="2:7" x14ac:dyDescent="0.25">
      <c r="B781" s="6">
        <v>43617</v>
      </c>
      <c r="C781">
        <f t="shared" si="43"/>
        <v>6</v>
      </c>
      <c r="D781">
        <f t="shared" si="39"/>
        <v>2019</v>
      </c>
      <c r="E781" t="str">
        <f t="shared" si="44"/>
        <v>6-2019</v>
      </c>
      <c r="F781" s="8">
        <f t="shared" si="42"/>
        <v>147.14929535859997</v>
      </c>
      <c r="G781">
        <v>102.71</v>
      </c>
    </row>
    <row r="782" spans="2:7" x14ac:dyDescent="0.25">
      <c r="B782" s="6">
        <v>43647</v>
      </c>
      <c r="C782">
        <f t="shared" si="43"/>
        <v>7</v>
      </c>
      <c r="D782">
        <f t="shared" si="39"/>
        <v>2019</v>
      </c>
      <c r="E782" t="str">
        <f t="shared" si="44"/>
        <v>7-2019</v>
      </c>
      <c r="F782" s="8">
        <f t="shared" si="42"/>
        <v>147.47880892039998</v>
      </c>
      <c r="G782">
        <v>102.94</v>
      </c>
    </row>
    <row r="783" spans="2:7" x14ac:dyDescent="0.25">
      <c r="B783" s="6">
        <v>43678</v>
      </c>
      <c r="C783">
        <f t="shared" si="43"/>
        <v>8</v>
      </c>
      <c r="D783">
        <f t="shared" si="39"/>
        <v>2019</v>
      </c>
      <c r="E783" t="str">
        <f t="shared" si="44"/>
        <v>8-2019</v>
      </c>
      <c r="F783" s="8">
        <f t="shared" si="42"/>
        <v>147.60774900979999</v>
      </c>
      <c r="G783" s="16">
        <v>103.03</v>
      </c>
    </row>
    <row r="784" spans="2:7" x14ac:dyDescent="0.25">
      <c r="B784" s="6">
        <v>43709</v>
      </c>
      <c r="C784">
        <f t="shared" si="43"/>
        <v>9</v>
      </c>
      <c r="D784">
        <f t="shared" si="39"/>
        <v>2019</v>
      </c>
      <c r="E784" t="str">
        <f t="shared" ref="E784:E810" si="45">+C784&amp;"-"&amp;D784</f>
        <v>9-2019</v>
      </c>
      <c r="F784" s="8">
        <f t="shared" si="42"/>
        <v>147.9372625716</v>
      </c>
      <c r="G784" s="17">
        <v>103.26</v>
      </c>
    </row>
    <row r="785" spans="2:10" x14ac:dyDescent="0.25">
      <c r="B785" s="6">
        <v>43739</v>
      </c>
      <c r="C785">
        <f t="shared" ref="C785:C810" si="46">+MONTH(B785)</f>
        <v>10</v>
      </c>
      <c r="D785">
        <f t="shared" si="39"/>
        <v>2019</v>
      </c>
      <c r="E785" t="str">
        <f t="shared" si="45"/>
        <v>10-2019</v>
      </c>
      <c r="F785" s="8">
        <f t="shared" si="42"/>
        <v>148.1808160738</v>
      </c>
      <c r="G785">
        <v>103.43</v>
      </c>
    </row>
    <row r="786" spans="2:10" x14ac:dyDescent="0.25">
      <c r="B786" s="6">
        <v>43770</v>
      </c>
      <c r="C786">
        <f t="shared" si="46"/>
        <v>11</v>
      </c>
      <c r="D786">
        <f t="shared" si="39"/>
        <v>2019</v>
      </c>
      <c r="E786" t="str">
        <f t="shared" si="45"/>
        <v>11-2019</v>
      </c>
      <c r="F786" s="8">
        <f t="shared" si="42"/>
        <v>148.33840951640002</v>
      </c>
      <c r="G786">
        <v>103.54</v>
      </c>
    </row>
    <row r="787" spans="2:10" x14ac:dyDescent="0.25">
      <c r="B787" s="6">
        <v>43800</v>
      </c>
      <c r="C787">
        <f t="shared" si="46"/>
        <v>12</v>
      </c>
      <c r="D787">
        <f t="shared" si="39"/>
        <v>2019</v>
      </c>
      <c r="E787" t="str">
        <f t="shared" si="45"/>
        <v>12-2019</v>
      </c>
      <c r="F787" s="8">
        <f t="shared" si="42"/>
        <v>148.710903108</v>
      </c>
      <c r="G787">
        <v>103.8</v>
      </c>
    </row>
    <row r="788" spans="2:10" x14ac:dyDescent="0.25">
      <c r="B788" s="6">
        <v>43831</v>
      </c>
      <c r="C788">
        <f t="shared" si="46"/>
        <v>1</v>
      </c>
      <c r="D788">
        <f t="shared" si="39"/>
        <v>2020</v>
      </c>
      <c r="E788" t="str">
        <f t="shared" si="45"/>
        <v>1-2020</v>
      </c>
      <c r="F788" s="8">
        <f t="shared" si="42"/>
        <v>149.34127687839998</v>
      </c>
      <c r="G788" s="18">
        <v>104.24</v>
      </c>
    </row>
    <row r="789" spans="2:10" x14ac:dyDescent="0.25">
      <c r="B789" s="6">
        <v>43862</v>
      </c>
      <c r="C789">
        <f t="shared" si="46"/>
        <v>2</v>
      </c>
      <c r="D789">
        <f t="shared" si="39"/>
        <v>2020</v>
      </c>
      <c r="E789" t="str">
        <f t="shared" si="45"/>
        <v>2-2020</v>
      </c>
      <c r="F789" s="8">
        <f t="shared" si="42"/>
        <v>150.34414424039997</v>
      </c>
      <c r="G789">
        <v>104.94</v>
      </c>
    </row>
    <row r="790" spans="2:10" x14ac:dyDescent="0.25">
      <c r="B790" s="6">
        <v>43891</v>
      </c>
      <c r="C790">
        <f t="shared" si="46"/>
        <v>3</v>
      </c>
      <c r="D790">
        <f t="shared" si="39"/>
        <v>2020</v>
      </c>
      <c r="E790" t="str">
        <f t="shared" si="45"/>
        <v>3-2020</v>
      </c>
      <c r="F790" s="8">
        <f t="shared" si="42"/>
        <v>151.1894181598</v>
      </c>
      <c r="G790">
        <v>105.53</v>
      </c>
    </row>
    <row r="791" spans="2:10" x14ac:dyDescent="0.25">
      <c r="B791" s="6">
        <v>43922</v>
      </c>
      <c r="C791">
        <f t="shared" si="46"/>
        <v>4</v>
      </c>
      <c r="D791">
        <f t="shared" si="39"/>
        <v>2020</v>
      </c>
      <c r="E791" t="str">
        <f t="shared" si="45"/>
        <v>4-2020</v>
      </c>
      <c r="F791" s="8">
        <f t="shared" si="42"/>
        <v>151.432971662</v>
      </c>
      <c r="G791">
        <v>105.7</v>
      </c>
    </row>
    <row r="792" spans="2:10" x14ac:dyDescent="0.25">
      <c r="B792" s="6">
        <v>43952</v>
      </c>
      <c r="C792">
        <f t="shared" si="46"/>
        <v>5</v>
      </c>
      <c r="D792">
        <f t="shared" si="39"/>
        <v>2020</v>
      </c>
      <c r="E792" t="str">
        <f t="shared" si="45"/>
        <v>5-2020</v>
      </c>
      <c r="F792" s="8">
        <f t="shared" si="42"/>
        <v>150.9458646576</v>
      </c>
      <c r="G792">
        <v>105.36</v>
      </c>
    </row>
    <row r="793" spans="2:10" x14ac:dyDescent="0.25">
      <c r="B793" s="6">
        <v>43983</v>
      </c>
      <c r="C793">
        <f t="shared" si="46"/>
        <v>6</v>
      </c>
      <c r="D793">
        <f t="shared" si="39"/>
        <v>2020</v>
      </c>
      <c r="E793" t="str">
        <f t="shared" si="45"/>
        <v>6-2020</v>
      </c>
      <c r="F793" s="8">
        <f t="shared" si="42"/>
        <v>150.38712427019999</v>
      </c>
      <c r="G793" s="19">
        <v>104.97</v>
      </c>
    </row>
    <row r="794" spans="2:10" x14ac:dyDescent="0.25">
      <c r="B794" s="6">
        <v>44013</v>
      </c>
      <c r="C794">
        <f t="shared" si="46"/>
        <v>7</v>
      </c>
      <c r="D794">
        <f t="shared" si="39"/>
        <v>2020</v>
      </c>
      <c r="E794" t="str">
        <f t="shared" si="45"/>
        <v>7-2020</v>
      </c>
      <c r="F794" s="8">
        <f t="shared" si="42"/>
        <v>150.38712427019999</v>
      </c>
      <c r="G794" s="19">
        <v>104.97</v>
      </c>
    </row>
    <row r="795" spans="2:10" x14ac:dyDescent="0.25">
      <c r="B795" s="6">
        <v>44044</v>
      </c>
      <c r="C795">
        <f t="shared" si="46"/>
        <v>8</v>
      </c>
      <c r="D795">
        <f t="shared" si="39"/>
        <v>2020</v>
      </c>
      <c r="E795" t="str">
        <f t="shared" si="45"/>
        <v>8-2020</v>
      </c>
      <c r="F795" s="8">
        <f t="shared" si="42"/>
        <v>150.37279759359998</v>
      </c>
      <c r="G795">
        <v>104.96</v>
      </c>
    </row>
    <row r="796" spans="2:10" x14ac:dyDescent="0.25">
      <c r="B796" s="6">
        <v>44075</v>
      </c>
      <c r="C796">
        <f t="shared" si="46"/>
        <v>9</v>
      </c>
      <c r="D796">
        <f t="shared" si="39"/>
        <v>2020</v>
      </c>
      <c r="E796" t="str">
        <f t="shared" si="45"/>
        <v>9-2020</v>
      </c>
      <c r="F796" s="24">
        <f t="shared" si="42"/>
        <v>150.84557792140001</v>
      </c>
      <c r="G796">
        <v>105.29</v>
      </c>
    </row>
    <row r="797" spans="2:10" x14ac:dyDescent="0.25">
      <c r="B797" s="6">
        <v>44105</v>
      </c>
      <c r="C797">
        <f t="shared" si="46"/>
        <v>10</v>
      </c>
      <c r="D797">
        <f t="shared" si="39"/>
        <v>2020</v>
      </c>
      <c r="E797" t="str">
        <f t="shared" si="45"/>
        <v>10-2020</v>
      </c>
      <c r="F797" s="24">
        <f t="shared" si="42"/>
        <v>150.7596178618</v>
      </c>
      <c r="G797">
        <v>105.23</v>
      </c>
    </row>
    <row r="798" spans="2:10" ht="23.25" x14ac:dyDescent="0.35">
      <c r="B798" s="6">
        <v>44136</v>
      </c>
      <c r="C798">
        <f t="shared" si="46"/>
        <v>11</v>
      </c>
      <c r="D798">
        <f t="shared" si="39"/>
        <v>2020</v>
      </c>
      <c r="E798" t="str">
        <f t="shared" si="45"/>
        <v>11-2020</v>
      </c>
      <c r="F798" s="24">
        <f t="shared" si="42"/>
        <v>150.54471771279998</v>
      </c>
      <c r="G798">
        <v>105.08</v>
      </c>
      <c r="I798" s="21"/>
      <c r="J798" s="9"/>
    </row>
    <row r="799" spans="2:10" x14ac:dyDescent="0.25">
      <c r="B799" s="6">
        <v>44166</v>
      </c>
      <c r="C799">
        <f t="shared" si="46"/>
        <v>12</v>
      </c>
      <c r="D799">
        <f t="shared" si="39"/>
        <v>2020</v>
      </c>
      <c r="E799" t="str">
        <f t="shared" si="45"/>
        <v>12-2020</v>
      </c>
      <c r="F799" s="24">
        <f t="shared" si="42"/>
        <v>151.11778477679999</v>
      </c>
      <c r="G799" s="25">
        <v>105.48</v>
      </c>
      <c r="J799" s="20"/>
    </row>
    <row r="800" spans="2:10" x14ac:dyDescent="0.25">
      <c r="B800" s="6">
        <v>44197</v>
      </c>
      <c r="C800">
        <f t="shared" si="46"/>
        <v>1</v>
      </c>
      <c r="D800">
        <f t="shared" si="39"/>
        <v>2021</v>
      </c>
      <c r="E800" t="str">
        <f t="shared" si="45"/>
        <v>1-2021</v>
      </c>
      <c r="F800" s="24">
        <f t="shared" si="42"/>
        <v>151.7338318706</v>
      </c>
      <c r="G800">
        <v>105.91</v>
      </c>
      <c r="J800" s="22"/>
    </row>
    <row r="801" spans="2:10" x14ac:dyDescent="0.25">
      <c r="B801" s="6">
        <v>44228</v>
      </c>
      <c r="C801">
        <f t="shared" si="46"/>
        <v>2</v>
      </c>
      <c r="D801">
        <f t="shared" si="39"/>
        <v>2021</v>
      </c>
      <c r="E801" t="str">
        <f t="shared" si="45"/>
        <v>2-2021</v>
      </c>
      <c r="F801" s="24">
        <f t="shared" si="42"/>
        <v>152.6937192028</v>
      </c>
      <c r="G801">
        <v>106.58</v>
      </c>
    </row>
    <row r="802" spans="2:10" x14ac:dyDescent="0.25">
      <c r="B802" s="6">
        <v>44256</v>
      </c>
      <c r="C802">
        <f t="shared" si="46"/>
        <v>3</v>
      </c>
      <c r="D802">
        <f t="shared" si="39"/>
        <v>2021</v>
      </c>
      <c r="E802" t="str">
        <f t="shared" si="45"/>
        <v>3-2021</v>
      </c>
      <c r="F802" s="24">
        <f t="shared" si="42"/>
        <v>153.46735973919999</v>
      </c>
      <c r="G802">
        <v>107.12</v>
      </c>
      <c r="J802" s="23"/>
    </row>
    <row r="803" spans="2:10" x14ac:dyDescent="0.25">
      <c r="B803" s="6">
        <v>44287</v>
      </c>
      <c r="C803">
        <f t="shared" si="46"/>
        <v>4</v>
      </c>
      <c r="D803">
        <f t="shared" si="39"/>
        <v>2021</v>
      </c>
      <c r="E803" t="str">
        <f t="shared" si="45"/>
        <v>4-2021</v>
      </c>
      <c r="F803" s="24">
        <f t="shared" si="42"/>
        <v>154.3842670416</v>
      </c>
      <c r="G803">
        <v>107.76</v>
      </c>
    </row>
    <row r="804" spans="2:10" x14ac:dyDescent="0.25">
      <c r="B804" s="6">
        <v>44317</v>
      </c>
      <c r="C804">
        <f t="shared" si="46"/>
        <v>5</v>
      </c>
      <c r="D804">
        <f t="shared" si="39"/>
        <v>2021</v>
      </c>
      <c r="E804" t="str">
        <f t="shared" si="45"/>
        <v>5-2021</v>
      </c>
      <c r="F804" s="24">
        <f t="shared" si="42"/>
        <v>155.93154811439999</v>
      </c>
      <c r="G804" s="26">
        <v>108.84</v>
      </c>
    </row>
    <row r="805" spans="2:10" x14ac:dyDescent="0.25">
      <c r="B805" s="6">
        <v>44348</v>
      </c>
      <c r="C805">
        <f t="shared" si="46"/>
        <v>6</v>
      </c>
      <c r="D805">
        <f t="shared" si="39"/>
        <v>2021</v>
      </c>
      <c r="E805" t="str">
        <f t="shared" si="45"/>
        <v>6-2021</v>
      </c>
      <c r="F805" s="24">
        <f t="shared" si="42"/>
        <v>155.8455880548</v>
      </c>
      <c r="G805">
        <v>108.78</v>
      </c>
    </row>
    <row r="806" spans="2:10" x14ac:dyDescent="0.25">
      <c r="B806" s="6">
        <v>44378</v>
      </c>
      <c r="C806">
        <f t="shared" si="46"/>
        <v>7</v>
      </c>
      <c r="D806">
        <f t="shared" si="39"/>
        <v>2021</v>
      </c>
      <c r="E806" t="str">
        <f t="shared" si="45"/>
        <v>7-2021</v>
      </c>
      <c r="F806" s="24">
        <f t="shared" si="42"/>
        <v>156.36134841239999</v>
      </c>
      <c r="G806">
        <v>109.14</v>
      </c>
    </row>
    <row r="807" spans="2:10" x14ac:dyDescent="0.25">
      <c r="B807" s="6">
        <v>44409</v>
      </c>
      <c r="C807">
        <f t="shared" si="46"/>
        <v>8</v>
      </c>
      <c r="D807">
        <f t="shared" si="39"/>
        <v>2021</v>
      </c>
      <c r="E807" t="str">
        <f t="shared" si="45"/>
        <v>8-2021</v>
      </c>
      <c r="F807" s="24">
        <f t="shared" si="42"/>
        <v>157.0490288892</v>
      </c>
      <c r="G807">
        <v>109.62</v>
      </c>
    </row>
    <row r="808" spans="2:10" x14ac:dyDescent="0.25">
      <c r="B808" s="6">
        <v>44440</v>
      </c>
      <c r="C808">
        <f t="shared" si="46"/>
        <v>9</v>
      </c>
      <c r="D808">
        <f t="shared" si="39"/>
        <v>2021</v>
      </c>
      <c r="E808" t="str">
        <f t="shared" si="45"/>
        <v>9-2021</v>
      </c>
      <c r="F808" s="24">
        <f t="shared" si="42"/>
        <v>157.6507493064</v>
      </c>
      <c r="G808">
        <v>110.04</v>
      </c>
    </row>
    <row r="809" spans="2:10" x14ac:dyDescent="0.25">
      <c r="B809" s="6">
        <v>44470</v>
      </c>
      <c r="C809">
        <f t="shared" si="46"/>
        <v>10</v>
      </c>
      <c r="D809">
        <f t="shared" si="39"/>
        <v>2021</v>
      </c>
      <c r="E809" t="str">
        <f t="shared" si="45"/>
        <v>10-2021</v>
      </c>
      <c r="F809" s="24">
        <f t="shared" si="42"/>
        <v>157.67940265959999</v>
      </c>
      <c r="G809">
        <v>110.06</v>
      </c>
    </row>
    <row r="810" spans="2:10" x14ac:dyDescent="0.25">
      <c r="B810" s="6">
        <v>44501</v>
      </c>
      <c r="C810">
        <f t="shared" si="46"/>
        <v>11</v>
      </c>
      <c r="D810">
        <f t="shared" si="39"/>
        <v>2021</v>
      </c>
      <c r="E810" t="str">
        <f t="shared" si="45"/>
        <v>11-2021</v>
      </c>
      <c r="F810" s="24">
        <f t="shared" si="42"/>
        <v>158.45304319599998</v>
      </c>
      <c r="G810" s="26">
        <v>110.6</v>
      </c>
    </row>
    <row r="811" spans="2:10" x14ac:dyDescent="0.25">
      <c r="B811" s="6">
        <v>44531</v>
      </c>
      <c r="C811">
        <f t="shared" ref="C811:C822" si="47">+MONTH(B811)</f>
        <v>12</v>
      </c>
      <c r="D811">
        <f t="shared" ref="D811:D822" si="48">+YEAR(B811)</f>
        <v>2021</v>
      </c>
      <c r="E811" t="str">
        <f t="shared" ref="E811:E822" si="49">+C811&amp;"-"&amp;D811</f>
        <v>12-2021</v>
      </c>
      <c r="F811" s="24">
        <f t="shared" si="42"/>
        <v>159.61350400059999</v>
      </c>
      <c r="G811">
        <v>111.41</v>
      </c>
    </row>
    <row r="812" spans="2:10" x14ac:dyDescent="0.25">
      <c r="B812" s="6">
        <v>44562</v>
      </c>
      <c r="C812">
        <f t="shared" si="47"/>
        <v>1</v>
      </c>
      <c r="D812">
        <f t="shared" si="48"/>
        <v>2022</v>
      </c>
      <c r="E812" t="str">
        <f t="shared" si="49"/>
        <v>1-2022</v>
      </c>
      <c r="F812" s="24">
        <f>+$F$775*G812/100</f>
        <v>162.26393917159999</v>
      </c>
      <c r="G812">
        <v>113.26</v>
      </c>
    </row>
    <row r="813" spans="2:10" x14ac:dyDescent="0.25">
      <c r="B813" s="6">
        <v>44593</v>
      </c>
      <c r="C813">
        <f t="shared" si="47"/>
        <v>2</v>
      </c>
      <c r="D813">
        <f t="shared" si="48"/>
        <v>2022</v>
      </c>
      <c r="E813" t="str">
        <f t="shared" si="49"/>
        <v>2-2022</v>
      </c>
      <c r="F813" s="24">
        <f t="shared" si="42"/>
        <v>164.91437434259998</v>
      </c>
      <c r="G813">
        <v>115.11</v>
      </c>
    </row>
    <row r="814" spans="2:10" x14ac:dyDescent="0.25">
      <c r="B814" s="6">
        <v>44621</v>
      </c>
      <c r="C814">
        <f t="shared" si="47"/>
        <v>3</v>
      </c>
      <c r="D814">
        <f t="shared" si="48"/>
        <v>2022</v>
      </c>
      <c r="E814" t="str">
        <f t="shared" si="49"/>
        <v>3-2022</v>
      </c>
      <c r="F814" s="24">
        <f t="shared" si="42"/>
        <v>166.56194215159996</v>
      </c>
      <c r="G814">
        <v>116.26</v>
      </c>
    </row>
    <row r="815" spans="2:10" x14ac:dyDescent="0.25">
      <c r="B815" s="6">
        <v>44652</v>
      </c>
      <c r="C815">
        <f t="shared" si="47"/>
        <v>4</v>
      </c>
      <c r="D815">
        <f t="shared" si="48"/>
        <v>2022</v>
      </c>
      <c r="E815" t="str">
        <f t="shared" si="49"/>
        <v>4-2022</v>
      </c>
      <c r="F815" s="24">
        <f t="shared" si="42"/>
        <v>168.63931025859998</v>
      </c>
      <c r="G815">
        <v>117.71</v>
      </c>
      <c r="I815" s="9"/>
    </row>
    <row r="816" spans="2:10" x14ac:dyDescent="0.25">
      <c r="B816" s="6">
        <v>44682</v>
      </c>
      <c r="C816">
        <f t="shared" si="47"/>
        <v>5</v>
      </c>
      <c r="D816">
        <f t="shared" si="48"/>
        <v>2022</v>
      </c>
      <c r="E816" t="str">
        <f t="shared" si="49"/>
        <v>5-2022</v>
      </c>
      <c r="F816" s="24">
        <f t="shared" si="42"/>
        <v>170.05765124199999</v>
      </c>
      <c r="G816">
        <v>118.7</v>
      </c>
    </row>
    <row r="817" spans="2:8" x14ac:dyDescent="0.25">
      <c r="B817" s="6">
        <v>44713</v>
      </c>
      <c r="C817">
        <f t="shared" si="47"/>
        <v>6</v>
      </c>
      <c r="D817">
        <f t="shared" si="48"/>
        <v>2022</v>
      </c>
      <c r="E817" t="str">
        <f t="shared" si="49"/>
        <v>6-2022</v>
      </c>
      <c r="F817" s="24">
        <f t="shared" si="42"/>
        <v>170.93157851460001</v>
      </c>
      <c r="G817">
        <v>119.31</v>
      </c>
    </row>
    <row r="818" spans="2:8" x14ac:dyDescent="0.25">
      <c r="B818" s="6">
        <v>44743</v>
      </c>
      <c r="C818">
        <f t="shared" si="47"/>
        <v>7</v>
      </c>
      <c r="D818">
        <f t="shared" si="48"/>
        <v>2022</v>
      </c>
      <c r="E818" t="str">
        <f t="shared" si="49"/>
        <v>7-2022</v>
      </c>
      <c r="F818" s="24">
        <f t="shared" ref="F818:F831" si="50">+$F$775*G818/100</f>
        <v>172.3069394682</v>
      </c>
      <c r="G818">
        <v>120.27</v>
      </c>
    </row>
    <row r="819" spans="2:8" x14ac:dyDescent="0.25">
      <c r="B819" s="6">
        <v>44774</v>
      </c>
      <c r="C819">
        <f t="shared" si="47"/>
        <v>8</v>
      </c>
      <c r="D819">
        <f t="shared" si="48"/>
        <v>2022</v>
      </c>
      <c r="E819" t="str">
        <f t="shared" si="49"/>
        <v>8-2022</v>
      </c>
      <c r="F819" s="24">
        <f t="shared" si="50"/>
        <v>174.06912068999998</v>
      </c>
      <c r="G819" s="19">
        <v>121.5</v>
      </c>
    </row>
    <row r="820" spans="2:8" x14ac:dyDescent="0.25">
      <c r="B820" s="6">
        <v>44805</v>
      </c>
      <c r="C820">
        <f t="shared" si="47"/>
        <v>9</v>
      </c>
      <c r="D820">
        <f t="shared" si="48"/>
        <v>2022</v>
      </c>
      <c r="E820" t="str">
        <f t="shared" si="49"/>
        <v>9-2022</v>
      </c>
      <c r="F820" s="24">
        <f t="shared" si="50"/>
        <v>175.68803514579997</v>
      </c>
      <c r="G820" s="47">
        <v>122.63</v>
      </c>
    </row>
    <row r="821" spans="2:8" x14ac:dyDescent="0.25">
      <c r="B821" s="6">
        <v>44835</v>
      </c>
      <c r="C821">
        <f t="shared" si="47"/>
        <v>10</v>
      </c>
      <c r="D821">
        <f t="shared" si="48"/>
        <v>2022</v>
      </c>
      <c r="E821" t="str">
        <f t="shared" si="49"/>
        <v>10-2022</v>
      </c>
      <c r="F821" s="24">
        <f t="shared" si="50"/>
        <v>176.9487826866</v>
      </c>
      <c r="G821">
        <v>123.51</v>
      </c>
    </row>
    <row r="822" spans="2:8" x14ac:dyDescent="0.25">
      <c r="B822" s="6">
        <v>44866</v>
      </c>
      <c r="C822">
        <f t="shared" si="47"/>
        <v>11</v>
      </c>
      <c r="D822">
        <f t="shared" si="48"/>
        <v>2022</v>
      </c>
      <c r="E822" t="str">
        <f t="shared" si="49"/>
        <v>11-2022</v>
      </c>
      <c r="F822" s="24">
        <f t="shared" si="50"/>
        <v>178.30981696359999</v>
      </c>
      <c r="G822">
        <v>124.46</v>
      </c>
      <c r="H822" s="2">
        <f>+F823/F818-1</f>
        <v>4.7892242454477429E-2</v>
      </c>
    </row>
    <row r="823" spans="2:8" x14ac:dyDescent="0.25">
      <c r="B823" s="6">
        <v>44896</v>
      </c>
      <c r="C823">
        <f>+MONTH(B823)</f>
        <v>12</v>
      </c>
      <c r="D823">
        <f>+YEAR(B823)</f>
        <v>2022</v>
      </c>
      <c r="E823" t="str">
        <f>+C823&amp;"-"&amp;D823</f>
        <v>12-2022</v>
      </c>
      <c r="F823" s="24">
        <f t="shared" si="50"/>
        <v>180.55910518979999</v>
      </c>
      <c r="G823">
        <v>126.03</v>
      </c>
    </row>
    <row r="824" spans="2:8" x14ac:dyDescent="0.25">
      <c r="B824" s="6">
        <v>44927</v>
      </c>
      <c r="C824">
        <f t="shared" ref="C824:C833" si="51">+MONTH(B824)</f>
        <v>1</v>
      </c>
      <c r="D824">
        <f t="shared" ref="D824:D833" si="52">+YEAR(B824)</f>
        <v>2023</v>
      </c>
      <c r="E824" t="str">
        <f t="shared" ref="E824:E833" si="53">+C824&amp;"-"&amp;D824</f>
        <v>1-2023</v>
      </c>
      <c r="F824" s="24">
        <f t="shared" si="50"/>
        <v>183.76828074820003</v>
      </c>
      <c r="G824">
        <v>128.27000000000001</v>
      </c>
    </row>
    <row r="825" spans="2:8" x14ac:dyDescent="0.25">
      <c r="B825" s="6">
        <v>44958</v>
      </c>
      <c r="C825">
        <f t="shared" si="51"/>
        <v>2</v>
      </c>
      <c r="D825">
        <f t="shared" si="52"/>
        <v>2023</v>
      </c>
      <c r="E825" t="str">
        <f t="shared" si="53"/>
        <v>2-2023</v>
      </c>
      <c r="F825" s="24">
        <f t="shared" si="50"/>
        <v>186.81986286399999</v>
      </c>
      <c r="G825" s="4">
        <v>130.4</v>
      </c>
    </row>
    <row r="826" spans="2:8" x14ac:dyDescent="0.25">
      <c r="B826" s="6">
        <v>44986</v>
      </c>
      <c r="C826">
        <f t="shared" si="51"/>
        <v>3</v>
      </c>
      <c r="D826">
        <f t="shared" si="52"/>
        <v>2023</v>
      </c>
      <c r="E826" t="str">
        <f t="shared" si="53"/>
        <v>3-2023</v>
      </c>
      <c r="F826" s="24">
        <f t="shared" si="50"/>
        <v>188.7826175582</v>
      </c>
      <c r="G826">
        <v>131.77000000000001</v>
      </c>
    </row>
    <row r="827" spans="2:8" x14ac:dyDescent="0.25">
      <c r="B827" s="6">
        <v>45017</v>
      </c>
      <c r="C827">
        <f t="shared" si="51"/>
        <v>4</v>
      </c>
      <c r="D827">
        <f t="shared" si="52"/>
        <v>2023</v>
      </c>
      <c r="E827" t="str">
        <f t="shared" si="53"/>
        <v>4-2023</v>
      </c>
      <c r="F827" s="24">
        <f t="shared" si="50"/>
        <v>190.25826524799999</v>
      </c>
      <c r="G827" s="4">
        <v>132.80000000000001</v>
      </c>
    </row>
    <row r="828" spans="2:8" x14ac:dyDescent="0.25">
      <c r="B828" s="6">
        <v>45047</v>
      </c>
      <c r="C828">
        <f t="shared" si="51"/>
        <v>5</v>
      </c>
      <c r="D828">
        <f t="shared" si="52"/>
        <v>2023</v>
      </c>
      <c r="E828" t="str">
        <f t="shared" si="53"/>
        <v>5-2023</v>
      </c>
      <c r="F828" s="24">
        <f t="shared" si="50"/>
        <v>191.08921249079998</v>
      </c>
      <c r="G828">
        <v>133.38</v>
      </c>
    </row>
    <row r="829" spans="2:8" x14ac:dyDescent="0.25">
      <c r="B829" s="6">
        <v>45078</v>
      </c>
      <c r="C829">
        <f t="shared" si="51"/>
        <v>6</v>
      </c>
      <c r="D829">
        <f t="shared" si="52"/>
        <v>2023</v>
      </c>
      <c r="E829" t="str">
        <f t="shared" si="53"/>
        <v>6-2023</v>
      </c>
      <c r="F829" s="24">
        <f t="shared" si="50"/>
        <v>191.66227955479997</v>
      </c>
      <c r="G829">
        <v>133.78</v>
      </c>
    </row>
    <row r="830" spans="2:8" x14ac:dyDescent="0.25">
      <c r="B830" s="6">
        <v>45108</v>
      </c>
      <c r="C830">
        <f t="shared" si="51"/>
        <v>7</v>
      </c>
      <c r="D830">
        <f t="shared" si="52"/>
        <v>2023</v>
      </c>
      <c r="E830" t="str">
        <f t="shared" si="53"/>
        <v>7-2023</v>
      </c>
      <c r="F830" s="24">
        <f t="shared" si="50"/>
        <v>192.62216688699999</v>
      </c>
      <c r="G830">
        <v>134.44999999999999</v>
      </c>
    </row>
    <row r="831" spans="2:8" x14ac:dyDescent="0.25">
      <c r="B831" s="6">
        <v>45139</v>
      </c>
      <c r="C831">
        <f t="shared" si="51"/>
        <v>8</v>
      </c>
      <c r="D831">
        <f t="shared" si="52"/>
        <v>2023</v>
      </c>
      <c r="E831" t="str">
        <f t="shared" si="53"/>
        <v>8-2023</v>
      </c>
      <c r="F831" s="24">
        <f t="shared" si="50"/>
        <v>193.96887448739994</v>
      </c>
      <c r="G831">
        <v>135.38999999999999</v>
      </c>
    </row>
    <row r="832" spans="2:8" x14ac:dyDescent="0.25">
      <c r="B832" s="6">
        <v>45170</v>
      </c>
      <c r="C832">
        <f t="shared" si="51"/>
        <v>9</v>
      </c>
      <c r="D832">
        <f t="shared" si="52"/>
        <v>2023</v>
      </c>
      <c r="E832" t="str">
        <f t="shared" si="53"/>
        <v>9-2023</v>
      </c>
      <c r="F832" s="24">
        <f>+$F$775*G832/100</f>
        <v>195.0003952026</v>
      </c>
      <c r="G832">
        <v>136.11000000000001</v>
      </c>
    </row>
    <row r="833" spans="2:7" x14ac:dyDescent="0.25">
      <c r="B833" s="6">
        <v>45200</v>
      </c>
      <c r="C833">
        <f t="shared" si="51"/>
        <v>10</v>
      </c>
      <c r="D833">
        <f t="shared" si="52"/>
        <v>2023</v>
      </c>
      <c r="E833" t="str">
        <f t="shared" si="53"/>
        <v>10-2023</v>
      </c>
      <c r="F833" s="24">
        <f>+$F$775*G833/100</f>
        <v>195.48750220699995</v>
      </c>
      <c r="G833">
        <v>136.44999999999999</v>
      </c>
    </row>
    <row r="834" spans="2:7" x14ac:dyDescent="0.25">
      <c r="B834" s="6">
        <v>45231</v>
      </c>
      <c r="C834">
        <f t="shared" ref="C834" si="54">+MONTH(B834)</f>
        <v>11</v>
      </c>
      <c r="D834">
        <f t="shared" ref="D834" si="55">+YEAR(B834)</f>
        <v>2023</v>
      </c>
      <c r="E834" t="str">
        <f t="shared" ref="E834" si="56">+C834&amp;"-"&amp;D834</f>
        <v>11-2023</v>
      </c>
      <c r="F834" s="24">
        <f t="shared" ref="F834:F835" si="57">+$F$775*G834/100</f>
        <v>196.40440950939998</v>
      </c>
      <c r="G834">
        <v>137.09</v>
      </c>
    </row>
    <row r="835" spans="2:7" x14ac:dyDescent="0.25">
      <c r="F835" s="24">
        <f t="shared" si="57"/>
        <v>0</v>
      </c>
    </row>
  </sheetData>
  <autoFilter ref="A1:I787" xr:uid="{F48F773C-A53B-40A7-8ABF-FFDF40458E6E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E337"/>
  <sheetViews>
    <sheetView showGridLines="0" topLeftCell="X1" workbookViewId="0">
      <selection activeCell="AE7" sqref="AE7"/>
    </sheetView>
  </sheetViews>
  <sheetFormatPr baseColWidth="10" defaultRowHeight="15" x14ac:dyDescent="0.25"/>
  <cols>
    <col min="1" max="1" width="32" customWidth="1"/>
    <col min="2" max="2" width="11.85546875" bestFit="1" customWidth="1"/>
    <col min="4" max="4" width="16.7109375" bestFit="1" customWidth="1"/>
    <col min="6" max="6" width="11.42578125" customWidth="1"/>
    <col min="7" max="7" width="32.85546875" customWidth="1"/>
    <col min="8" max="8" width="30.85546875" customWidth="1"/>
    <col min="9" max="9" width="11.42578125" style="2" customWidth="1"/>
    <col min="10" max="13" width="11.42578125" customWidth="1"/>
    <col min="16" max="16" width="111.140625" hidden="1" customWidth="1"/>
    <col min="17" max="18" width="0" hidden="1" customWidth="1"/>
    <col min="19" max="19" width="82.5703125" bestFit="1" customWidth="1"/>
    <col min="23" max="23" width="12" bestFit="1" customWidth="1"/>
    <col min="29" max="29" width="27.7109375" bestFit="1" customWidth="1"/>
    <col min="30" max="30" width="92.28515625" bestFit="1" customWidth="1"/>
    <col min="31" max="31" width="33.5703125" style="183" bestFit="1" customWidth="1"/>
  </cols>
  <sheetData>
    <row r="1" spans="1:31" x14ac:dyDescent="0.25">
      <c r="D1" s="132" t="s">
        <v>1544</v>
      </c>
      <c r="E1" s="133">
        <v>0.29706649364937654</v>
      </c>
      <c r="F1" s="2"/>
      <c r="G1" s="132" t="s">
        <v>1544</v>
      </c>
      <c r="H1" s="132" t="s">
        <v>1545</v>
      </c>
      <c r="AC1" s="184" t="s">
        <v>2185</v>
      </c>
      <c r="AD1" s="184" t="s">
        <v>2184</v>
      </c>
      <c r="AE1" s="184" t="s">
        <v>2186</v>
      </c>
    </row>
    <row r="2" spans="1:31" x14ac:dyDescent="0.25">
      <c r="D2" s="132" t="s">
        <v>1559</v>
      </c>
      <c r="E2" s="133">
        <v>0.74073404771050122</v>
      </c>
      <c r="F2" s="2"/>
      <c r="G2" s="132" t="s">
        <v>1544</v>
      </c>
      <c r="H2" s="132" t="s">
        <v>1546</v>
      </c>
      <c r="P2" s="1" t="s">
        <v>1586</v>
      </c>
      <c r="Q2">
        <v>0.82075619960445134</v>
      </c>
      <c r="S2" s="137" t="s">
        <v>1723</v>
      </c>
      <c r="T2" s="138">
        <v>0.68732550422195049</v>
      </c>
      <c r="U2" s="139">
        <v>0.68732550422195049</v>
      </c>
      <c r="V2" s="132" t="s">
        <v>1730</v>
      </c>
      <c r="W2" s="132">
        <v>227527706.3490079</v>
      </c>
      <c r="X2" s="132">
        <v>331033411.318802</v>
      </c>
      <c r="Y2" s="132">
        <f>+W2/X2</f>
        <v>0.68732550422195049</v>
      </c>
      <c r="AC2" s="132" t="s">
        <v>1544</v>
      </c>
      <c r="AD2" s="132" t="s">
        <v>1545</v>
      </c>
      <c r="AE2" s="185">
        <v>0</v>
      </c>
    </row>
    <row r="3" spans="1:31" x14ac:dyDescent="0.25">
      <c r="A3" s="132" t="s">
        <v>0</v>
      </c>
      <c r="D3" s="132" t="s">
        <v>1560</v>
      </c>
      <c r="E3" s="133">
        <v>0.78310941416708446</v>
      </c>
      <c r="F3" s="2"/>
      <c r="G3" s="132" t="s">
        <v>1544</v>
      </c>
      <c r="H3" s="132" t="s">
        <v>1547</v>
      </c>
      <c r="P3" s="1" t="s">
        <v>1587</v>
      </c>
      <c r="Q3">
        <v>0.47789894939835142</v>
      </c>
      <c r="S3" s="137" t="s">
        <v>8</v>
      </c>
      <c r="T3" s="138">
        <v>0.72810361843183224</v>
      </c>
      <c r="U3" s="139">
        <v>0.72810361843183224</v>
      </c>
      <c r="V3" s="132" t="s">
        <v>1731</v>
      </c>
      <c r="W3" s="132">
        <v>201393377.2383453</v>
      </c>
      <c r="X3" s="132">
        <v>78785071.371861994</v>
      </c>
      <c r="Y3" s="132">
        <f t="shared" ref="Y3:Y66" si="0">+W3/X3</f>
        <v>2.5562377964700649</v>
      </c>
      <c r="AC3" s="132" t="s">
        <v>1544</v>
      </c>
      <c r="AD3" s="132" t="s">
        <v>1546</v>
      </c>
      <c r="AE3" s="191">
        <v>1</v>
      </c>
    </row>
    <row r="4" spans="1:31" x14ac:dyDescent="0.25">
      <c r="A4" s="132" t="s">
        <v>2</v>
      </c>
      <c r="D4" s="132" t="s">
        <v>1581</v>
      </c>
      <c r="E4" s="132"/>
      <c r="G4" s="132" t="s">
        <v>1544</v>
      </c>
      <c r="H4" s="132" t="s">
        <v>8</v>
      </c>
      <c r="P4" s="1" t="s">
        <v>1588</v>
      </c>
      <c r="Q4">
        <v>0.16027258694647586</v>
      </c>
      <c r="S4" s="137" t="s">
        <v>1548</v>
      </c>
      <c r="T4" s="138">
        <v>1.0234492487758093</v>
      </c>
      <c r="U4" s="139">
        <v>1.0234492487758093</v>
      </c>
      <c r="V4" s="132" t="s">
        <v>1732</v>
      </c>
      <c r="W4" s="132">
        <v>1038959194.7701401</v>
      </c>
      <c r="X4" s="132">
        <v>4625601158.3564911</v>
      </c>
      <c r="Y4" s="132">
        <f t="shared" si="0"/>
        <v>0.22461063096483866</v>
      </c>
      <c r="AC4" s="132" t="s">
        <v>1544</v>
      </c>
      <c r="AD4" s="132" t="s">
        <v>1547</v>
      </c>
      <c r="AE4" s="185">
        <v>0</v>
      </c>
    </row>
    <row r="5" spans="1:31" x14ac:dyDescent="0.25">
      <c r="A5" s="132" t="s">
        <v>1</v>
      </c>
      <c r="G5" s="132" t="s">
        <v>1544</v>
      </c>
      <c r="H5" s="132" t="s">
        <v>1548</v>
      </c>
      <c r="P5" s="1" t="s">
        <v>1589</v>
      </c>
      <c r="Q5">
        <v>0.21439673552770247</v>
      </c>
      <c r="S5" s="137" t="s">
        <v>9</v>
      </c>
      <c r="T5" s="138">
        <v>0.79708399141469577</v>
      </c>
      <c r="U5" s="139">
        <v>0.79708399141469577</v>
      </c>
      <c r="V5" s="132" t="s">
        <v>1733</v>
      </c>
      <c r="W5" s="132">
        <v>19355922.85025765</v>
      </c>
      <c r="X5" s="132">
        <v>24457191.280526999</v>
      </c>
      <c r="Y5" s="132">
        <f t="shared" si="0"/>
        <v>0.79142051220202791</v>
      </c>
      <c r="AC5" s="132" t="s">
        <v>1544</v>
      </c>
      <c r="AD5" s="132" t="s">
        <v>8</v>
      </c>
      <c r="AE5" s="185">
        <v>0</v>
      </c>
    </row>
    <row r="6" spans="1:31" x14ac:dyDescent="0.25">
      <c r="A6" s="132" t="s">
        <v>5</v>
      </c>
      <c r="G6" s="132" t="s">
        <v>1544</v>
      </c>
      <c r="H6" s="132" t="s">
        <v>9</v>
      </c>
      <c r="P6" s="1" t="s">
        <v>1590</v>
      </c>
      <c r="Q6">
        <v>1.2095655466960291</v>
      </c>
      <c r="S6" s="137" t="s">
        <v>1549</v>
      </c>
      <c r="T6" s="138">
        <v>0</v>
      </c>
      <c r="U6" s="139">
        <v>0.83690248275435286</v>
      </c>
      <c r="V6" s="132" t="s">
        <v>1734</v>
      </c>
      <c r="W6" s="132">
        <v>5991299568.2416897</v>
      </c>
      <c r="X6" s="132">
        <v>5749600197.2419128</v>
      </c>
      <c r="Y6" s="132">
        <f t="shared" si="0"/>
        <v>1.0420375961298527</v>
      </c>
      <c r="AC6" s="132" t="s">
        <v>1544</v>
      </c>
      <c r="AD6" s="132" t="s">
        <v>1548</v>
      </c>
      <c r="AE6" s="185">
        <v>0</v>
      </c>
    </row>
    <row r="7" spans="1:31" x14ac:dyDescent="0.25">
      <c r="D7" s="132" t="s">
        <v>1583</v>
      </c>
      <c r="G7" s="132" t="s">
        <v>1544</v>
      </c>
      <c r="H7" s="132" t="s">
        <v>2065</v>
      </c>
      <c r="P7" s="1" t="s">
        <v>1591</v>
      </c>
      <c r="Q7">
        <v>7.3740912510111958E-2</v>
      </c>
      <c r="S7" s="137" t="s">
        <v>1724</v>
      </c>
      <c r="T7" s="138">
        <v>0</v>
      </c>
      <c r="U7" s="139">
        <v>0.89346999950549788</v>
      </c>
      <c r="V7" s="132" t="s">
        <v>1735</v>
      </c>
      <c r="W7" s="132">
        <v>145658969.3593345</v>
      </c>
      <c r="X7" s="132">
        <v>2744829953.692328</v>
      </c>
      <c r="Y7" s="132">
        <f t="shared" si="0"/>
        <v>5.3066664171088254E-2</v>
      </c>
      <c r="AC7" s="132" t="s">
        <v>1544</v>
      </c>
      <c r="AD7" s="132" t="s">
        <v>9</v>
      </c>
      <c r="AE7" s="191">
        <v>0</v>
      </c>
    </row>
    <row r="8" spans="1:31" x14ac:dyDescent="0.25">
      <c r="D8" s="132" t="s">
        <v>1584</v>
      </c>
      <c r="G8" s="132" t="s">
        <v>1544</v>
      </c>
      <c r="H8" s="132" t="s">
        <v>1550</v>
      </c>
      <c r="P8" s="1" t="s">
        <v>1592</v>
      </c>
      <c r="Q8">
        <v>0.37569373332382344</v>
      </c>
      <c r="S8" s="137" t="s">
        <v>1553</v>
      </c>
      <c r="T8" s="138">
        <v>0.65980317752528295</v>
      </c>
      <c r="U8" s="139">
        <v>0.65980317752528295</v>
      </c>
      <c r="V8" s="132" t="s">
        <v>1736</v>
      </c>
      <c r="W8" s="132">
        <v>39071100.924717844</v>
      </c>
      <c r="X8" s="132">
        <v>220518971.895724</v>
      </c>
      <c r="Y8" s="132">
        <f t="shared" si="0"/>
        <v>0.17717795702037489</v>
      </c>
      <c r="AC8" s="132" t="s">
        <v>1544</v>
      </c>
      <c r="AD8" s="132" t="s">
        <v>2065</v>
      </c>
      <c r="AE8" s="191">
        <v>1</v>
      </c>
    </row>
    <row r="9" spans="1:31" x14ac:dyDescent="0.25">
      <c r="G9" s="132" t="s">
        <v>1544</v>
      </c>
      <c r="H9" s="132" t="s">
        <v>1551</v>
      </c>
      <c r="P9" s="1" t="s">
        <v>1593</v>
      </c>
      <c r="Q9">
        <v>0.19426695701160318</v>
      </c>
      <c r="S9" s="137" t="s">
        <v>1725</v>
      </c>
      <c r="T9" s="138">
        <v>0.74090854136260531</v>
      </c>
      <c r="U9" s="139">
        <v>0.74090854136260531</v>
      </c>
      <c r="V9" s="132" t="s">
        <v>1737</v>
      </c>
      <c r="W9" s="132">
        <v>147676919.1863392</v>
      </c>
      <c r="X9" s="132">
        <v>1197068919.9894371</v>
      </c>
      <c r="Y9" s="132">
        <f t="shared" si="0"/>
        <v>0.12336542760432063</v>
      </c>
      <c r="AC9" s="132" t="s">
        <v>1544</v>
      </c>
      <c r="AD9" s="132" t="s">
        <v>1550</v>
      </c>
      <c r="AE9" s="185">
        <v>0</v>
      </c>
    </row>
    <row r="10" spans="1:31" x14ac:dyDescent="0.25">
      <c r="A10" s="134" t="s">
        <v>11</v>
      </c>
      <c r="B10" s="135" t="e">
        <f>+#REF!</f>
        <v>#REF!</v>
      </c>
      <c r="G10" s="132" t="s">
        <v>1544</v>
      </c>
      <c r="H10" s="132" t="s">
        <v>1552</v>
      </c>
      <c r="P10" s="1" t="s">
        <v>1594</v>
      </c>
      <c r="Q10">
        <v>0.79142051220202791</v>
      </c>
      <c r="S10" s="137" t="s">
        <v>1545</v>
      </c>
      <c r="T10" s="138">
        <v>0.25571526997686628</v>
      </c>
      <c r="U10" s="139">
        <v>0.25571526997686628</v>
      </c>
      <c r="V10" s="132" t="s">
        <v>1738</v>
      </c>
      <c r="W10" s="132">
        <v>3049963265.5082626</v>
      </c>
      <c r="X10" s="132">
        <v>2299869389.065136</v>
      </c>
      <c r="Y10" s="132">
        <f t="shared" si="0"/>
        <v>1.3261462933545236</v>
      </c>
      <c r="AC10" s="132" t="s">
        <v>1544</v>
      </c>
      <c r="AD10" s="132" t="s">
        <v>1551</v>
      </c>
      <c r="AE10" s="191">
        <v>1</v>
      </c>
    </row>
    <row r="11" spans="1:31" x14ac:dyDescent="0.25">
      <c r="A11" s="134" t="s">
        <v>12</v>
      </c>
      <c r="B11" s="135" t="e">
        <f>+#REF!</f>
        <v>#REF!</v>
      </c>
      <c r="G11" s="132" t="s">
        <v>1544</v>
      </c>
      <c r="H11" s="132" t="s">
        <v>1553</v>
      </c>
      <c r="P11" s="1" t="s">
        <v>1595</v>
      </c>
      <c r="Q11">
        <v>0.60754591922504109</v>
      </c>
      <c r="S11" s="137" t="s">
        <v>10</v>
      </c>
      <c r="T11" s="138">
        <v>0.72403482772321337</v>
      </c>
      <c r="U11" s="139">
        <v>0.72403482772321337</v>
      </c>
      <c r="V11" s="132" t="s">
        <v>1739</v>
      </c>
      <c r="W11" s="132">
        <v>506461009.92513657</v>
      </c>
      <c r="X11" s="132">
        <v>1231801246.6199291</v>
      </c>
      <c r="Y11" s="132">
        <f t="shared" si="0"/>
        <v>0.41115481195920933</v>
      </c>
      <c r="AC11" s="132" t="s">
        <v>1544</v>
      </c>
      <c r="AD11" s="132" t="s">
        <v>1552</v>
      </c>
      <c r="AE11" s="191">
        <v>1</v>
      </c>
    </row>
    <row r="12" spans="1:31" x14ac:dyDescent="0.25">
      <c r="A12" s="134" t="s">
        <v>13</v>
      </c>
      <c r="B12" s="135" t="e">
        <f>+#REF!</f>
        <v>#REF!</v>
      </c>
      <c r="G12" s="132" t="s">
        <v>1544</v>
      </c>
      <c r="H12" s="132" t="s">
        <v>1725</v>
      </c>
      <c r="P12" s="1" t="s">
        <v>1596</v>
      </c>
      <c r="Q12">
        <v>0.72187633421245589</v>
      </c>
      <c r="S12" s="137" t="s">
        <v>1554</v>
      </c>
      <c r="T12" s="138">
        <v>0.9813831057171023</v>
      </c>
      <c r="U12" s="139">
        <v>0.9813831057171023</v>
      </c>
      <c r="V12" s="132" t="s">
        <v>1740</v>
      </c>
      <c r="W12" s="132">
        <v>653418215.85109389</v>
      </c>
      <c r="X12" s="132">
        <v>1818835065.1076581</v>
      </c>
      <c r="Y12" s="132">
        <f t="shared" si="0"/>
        <v>0.35925094495163451</v>
      </c>
      <c r="AC12" s="132" t="s">
        <v>1544</v>
      </c>
      <c r="AD12" s="132" t="s">
        <v>1553</v>
      </c>
      <c r="AE12" s="191">
        <v>1</v>
      </c>
    </row>
    <row r="13" spans="1:31" x14ac:dyDescent="0.25">
      <c r="A13" s="134" t="s">
        <v>14</v>
      </c>
      <c r="B13" s="135" t="e">
        <f>+#REF!</f>
        <v>#REF!</v>
      </c>
      <c r="G13" s="132" t="s">
        <v>1544</v>
      </c>
      <c r="H13" s="132" t="s">
        <v>1554</v>
      </c>
      <c r="P13" s="1" t="s">
        <v>1597</v>
      </c>
      <c r="Q13">
        <v>0.44602785485276558</v>
      </c>
      <c r="S13" s="137" t="s">
        <v>1555</v>
      </c>
      <c r="T13" s="138">
        <v>0</v>
      </c>
      <c r="U13" s="139">
        <v>2.5893047268930642</v>
      </c>
      <c r="V13" s="132" t="s">
        <v>1741</v>
      </c>
      <c r="W13" s="132">
        <v>1455327471.3380544</v>
      </c>
      <c r="X13" s="132">
        <v>7691911570.3629436</v>
      </c>
      <c r="Y13" s="132">
        <f t="shared" si="0"/>
        <v>0.18920231440848256</v>
      </c>
      <c r="AC13" s="132" t="s">
        <v>1544</v>
      </c>
      <c r="AD13" s="132" t="s">
        <v>1725</v>
      </c>
      <c r="AE13" s="185">
        <v>0</v>
      </c>
    </row>
    <row r="14" spans="1:31" x14ac:dyDescent="0.25">
      <c r="A14" s="3"/>
      <c r="B14" s="3"/>
      <c r="G14" s="132" t="s">
        <v>1544</v>
      </c>
      <c r="H14" s="132" t="s">
        <v>1555</v>
      </c>
      <c r="P14" s="1" t="s">
        <v>1598</v>
      </c>
      <c r="Q14">
        <v>1.2644010989482051</v>
      </c>
      <c r="S14" s="137" t="s">
        <v>1558</v>
      </c>
      <c r="T14" s="138">
        <v>1.6603251928825971</v>
      </c>
      <c r="U14" s="139">
        <v>1.6603251928825971</v>
      </c>
      <c r="V14" s="132" t="s">
        <v>1742</v>
      </c>
      <c r="W14" s="132">
        <v>20201040.081693102</v>
      </c>
      <c r="X14" s="132">
        <v>20678336.855732001</v>
      </c>
      <c r="Y14" s="132">
        <f t="shared" si="0"/>
        <v>0.97691802888361434</v>
      </c>
      <c r="AC14" s="132" t="s">
        <v>1544</v>
      </c>
      <c r="AD14" s="132" t="s">
        <v>1554</v>
      </c>
      <c r="AE14" s="185">
        <v>0</v>
      </c>
    </row>
    <row r="15" spans="1:31" x14ac:dyDescent="0.25">
      <c r="A15" s="136" t="s">
        <v>0</v>
      </c>
      <c r="B15" s="136" t="e">
        <f>+#REF!/100</f>
        <v>#REF!</v>
      </c>
      <c r="G15" s="132" t="s">
        <v>1544</v>
      </c>
      <c r="H15" s="132" t="s">
        <v>1726</v>
      </c>
      <c r="P15" s="1" t="s">
        <v>1599</v>
      </c>
      <c r="Q15">
        <v>0.95698938729234928</v>
      </c>
      <c r="S15" s="137" t="s">
        <v>1726</v>
      </c>
      <c r="T15" s="138">
        <v>0.34638695284380289</v>
      </c>
      <c r="U15" s="139">
        <v>0.34638695284380289</v>
      </c>
      <c r="V15" s="132" t="s">
        <v>1743</v>
      </c>
      <c r="W15" s="132">
        <v>30342864.250368901</v>
      </c>
      <c r="X15" s="132">
        <v>56724469.690954</v>
      </c>
      <c r="Y15" s="132">
        <f t="shared" si="0"/>
        <v>0.53491666675215754</v>
      </c>
      <c r="AC15" s="132" t="s">
        <v>1544</v>
      </c>
      <c r="AD15" s="132" t="s">
        <v>1555</v>
      </c>
      <c r="AE15" s="191">
        <v>1</v>
      </c>
    </row>
    <row r="16" spans="1:31" x14ac:dyDescent="0.25">
      <c r="A16" s="136" t="s">
        <v>2</v>
      </c>
      <c r="B16" s="136" t="e">
        <f>+#REF!/100</f>
        <v>#REF!</v>
      </c>
      <c r="G16" s="132" t="s">
        <v>1544</v>
      </c>
      <c r="H16" s="132" t="s">
        <v>1727</v>
      </c>
      <c r="P16" s="1" t="s">
        <v>1600</v>
      </c>
      <c r="Q16">
        <v>7.1562098728043352E-2</v>
      </c>
      <c r="S16" s="137" t="s">
        <v>1727</v>
      </c>
      <c r="T16" s="138">
        <v>0.32786046629874405</v>
      </c>
      <c r="U16" s="139">
        <v>0.32786046629874405</v>
      </c>
      <c r="V16" s="132" t="s">
        <v>1744</v>
      </c>
      <c r="W16" s="132">
        <v>138115636.58950418</v>
      </c>
      <c r="X16" s="132">
        <v>582551381.15214205</v>
      </c>
      <c r="Y16" s="132">
        <f t="shared" si="0"/>
        <v>0.23708747598597352</v>
      </c>
      <c r="AC16" s="132" t="s">
        <v>1544</v>
      </c>
      <c r="AD16" s="132" t="s">
        <v>1726</v>
      </c>
      <c r="AE16" s="185">
        <v>0</v>
      </c>
    </row>
    <row r="17" spans="1:31" x14ac:dyDescent="0.25">
      <c r="A17" s="136" t="s">
        <v>1</v>
      </c>
      <c r="B17" s="136" t="e">
        <f>+#REF!/100</f>
        <v>#REF!</v>
      </c>
      <c r="G17" s="132" t="s">
        <v>1544</v>
      </c>
      <c r="H17" s="132" t="s">
        <v>1723</v>
      </c>
      <c r="P17" s="1" t="s">
        <v>1601</v>
      </c>
      <c r="Q17">
        <v>0.38761985852277014</v>
      </c>
      <c r="S17" s="137" t="s">
        <v>1728</v>
      </c>
      <c r="T17" s="138">
        <v>0.23844734015466076</v>
      </c>
      <c r="U17" s="139">
        <v>0.23844734015466076</v>
      </c>
      <c r="V17" s="132" t="s">
        <v>1745</v>
      </c>
      <c r="W17" s="132">
        <v>44647505.249413237</v>
      </c>
      <c r="X17" s="132">
        <v>63267868.008547001</v>
      </c>
      <c r="Y17" s="132">
        <f t="shared" si="0"/>
        <v>0.70569005491668702</v>
      </c>
      <c r="AC17" s="132" t="s">
        <v>1544</v>
      </c>
      <c r="AD17" s="132" t="s">
        <v>1727</v>
      </c>
      <c r="AE17" s="185">
        <v>0</v>
      </c>
    </row>
    <row r="18" spans="1:31" x14ac:dyDescent="0.25">
      <c r="A18" s="136" t="s">
        <v>5</v>
      </c>
      <c r="B18" s="136" t="e">
        <f>+#REF!/100</f>
        <v>#REF!</v>
      </c>
      <c r="G18" s="132" t="s">
        <v>1544</v>
      </c>
      <c r="H18" s="132" t="s">
        <v>1556</v>
      </c>
      <c r="P18" s="1" t="s">
        <v>1602</v>
      </c>
      <c r="Q18">
        <v>0.9758459186303825</v>
      </c>
      <c r="S18" s="137" t="s">
        <v>1577</v>
      </c>
      <c r="T18" s="138">
        <v>0.97154965047435204</v>
      </c>
      <c r="U18" s="139">
        <v>0.97154965047435204</v>
      </c>
      <c r="V18" s="132" t="s">
        <v>1746</v>
      </c>
      <c r="W18" s="132">
        <v>4256791284.8186679</v>
      </c>
      <c r="X18" s="132">
        <v>2360216289.035882</v>
      </c>
      <c r="Y18" s="132">
        <f t="shared" si="0"/>
        <v>1.8035598282212992</v>
      </c>
      <c r="AC18" s="132" t="s">
        <v>1544</v>
      </c>
      <c r="AD18" s="132" t="s">
        <v>1723</v>
      </c>
      <c r="AE18" s="185">
        <v>0</v>
      </c>
    </row>
    <row r="19" spans="1:31" x14ac:dyDescent="0.25">
      <c r="G19" s="132" t="s">
        <v>1544</v>
      </c>
      <c r="H19" s="132" t="s">
        <v>2193</v>
      </c>
      <c r="P19" s="1" t="s">
        <v>1603</v>
      </c>
      <c r="Q19">
        <v>0.10910415521058751</v>
      </c>
      <c r="S19" s="137" t="s">
        <v>1729</v>
      </c>
      <c r="T19" s="138">
        <v>0.94751930369137516</v>
      </c>
      <c r="U19" s="139">
        <v>0.94751930369137516</v>
      </c>
      <c r="V19" s="132" t="s">
        <v>1747</v>
      </c>
      <c r="W19" s="132">
        <v>14971123160.036919</v>
      </c>
      <c r="X19" s="132">
        <v>15631582408.018362</v>
      </c>
      <c r="Y19" s="132">
        <f t="shared" si="0"/>
        <v>0.95774840763129299</v>
      </c>
      <c r="AC19" s="132" t="s">
        <v>1544</v>
      </c>
      <c r="AD19" s="132" t="s">
        <v>1556</v>
      </c>
      <c r="AE19" s="191">
        <v>1</v>
      </c>
    </row>
    <row r="20" spans="1:31" x14ac:dyDescent="0.25">
      <c r="G20" s="132" t="s">
        <v>1544</v>
      </c>
      <c r="H20" s="132" t="s">
        <v>1557</v>
      </c>
      <c r="P20" s="1" t="s">
        <v>1604</v>
      </c>
      <c r="Q20">
        <v>0.79906628254702905</v>
      </c>
      <c r="V20" s="132" t="s">
        <v>1748</v>
      </c>
      <c r="W20" s="132">
        <v>2676496605.740633</v>
      </c>
      <c r="X20" s="132">
        <v>2359047748.772789</v>
      </c>
      <c r="Y20" s="132">
        <f t="shared" si="0"/>
        <v>1.1345665246212102</v>
      </c>
      <c r="AC20" s="132" t="s">
        <v>1544</v>
      </c>
      <c r="AD20" s="132" t="s">
        <v>2193</v>
      </c>
      <c r="AE20" s="185">
        <v>0</v>
      </c>
    </row>
    <row r="21" spans="1:31" x14ac:dyDescent="0.25">
      <c r="A21" s="132" t="e">
        <f>+#REF!</f>
        <v>#REF!</v>
      </c>
      <c r="B21" s="132" t="e">
        <f>+VLOOKUP(A21,$A$15:$B$18,2,0)</f>
        <v>#REF!</v>
      </c>
      <c r="G21" s="137" t="s">
        <v>1544</v>
      </c>
      <c r="H21" s="137" t="s">
        <v>1558</v>
      </c>
      <c r="P21" s="1" t="s">
        <v>1605</v>
      </c>
      <c r="Q21">
        <v>0.68837458232717863</v>
      </c>
      <c r="V21" s="132" t="s">
        <v>1749</v>
      </c>
      <c r="W21" s="132">
        <v>7455348.7336676568</v>
      </c>
      <c r="X21" s="132">
        <v>136793802.27060801</v>
      </c>
      <c r="Y21" s="132">
        <f t="shared" si="0"/>
        <v>5.4500632411104047E-2</v>
      </c>
      <c r="AC21" s="132" t="s">
        <v>1544</v>
      </c>
      <c r="AD21" s="132" t="s">
        <v>1557</v>
      </c>
      <c r="AE21" s="185">
        <v>0</v>
      </c>
    </row>
    <row r="22" spans="1:31" x14ac:dyDescent="0.25">
      <c r="A22" s="132" t="e">
        <f>+#REF!</f>
        <v>#REF!</v>
      </c>
      <c r="B22" s="132" t="e">
        <f>+VLOOKUP(A22,$A$15:$B$18,2,0)</f>
        <v>#REF!</v>
      </c>
      <c r="G22" s="132" t="s">
        <v>1559</v>
      </c>
      <c r="H22" s="132" t="s">
        <v>10</v>
      </c>
      <c r="P22" s="1" t="s">
        <v>1606</v>
      </c>
      <c r="Q22">
        <v>0.85712044789868325</v>
      </c>
      <c r="V22" s="132" t="s">
        <v>1750</v>
      </c>
      <c r="W22" s="132">
        <v>597178278.65593195</v>
      </c>
      <c r="X22" s="132">
        <v>935880725.59415805</v>
      </c>
      <c r="Y22" s="132">
        <f t="shared" si="0"/>
        <v>0.63809229352042085</v>
      </c>
      <c r="AC22" s="137" t="s">
        <v>1544</v>
      </c>
      <c r="AD22" s="137" t="s">
        <v>1558</v>
      </c>
      <c r="AE22" s="185">
        <v>0</v>
      </c>
    </row>
    <row r="23" spans="1:31" x14ac:dyDescent="0.25">
      <c r="A23" s="132" t="e">
        <f>+#REF!</f>
        <v>#REF!</v>
      </c>
      <c r="B23" s="132" t="e">
        <f>+VLOOKUP(A23,$A$15:$B$18,2,0)</f>
        <v>#REF!</v>
      </c>
      <c r="G23" s="132" t="s">
        <v>1559</v>
      </c>
      <c r="H23" s="132" t="s">
        <v>1724</v>
      </c>
      <c r="P23" s="1" t="s">
        <v>1607</v>
      </c>
      <c r="Q23">
        <v>0.1155404355080889</v>
      </c>
      <c r="V23" s="132" t="s">
        <v>1751</v>
      </c>
      <c r="W23" s="132">
        <v>5991299568.2416897</v>
      </c>
      <c r="X23" s="132">
        <v>5749600197.2419128</v>
      </c>
      <c r="Y23" s="132">
        <f t="shared" si="0"/>
        <v>1.0420375961298527</v>
      </c>
      <c r="AC23" s="132" t="s">
        <v>1559</v>
      </c>
      <c r="AD23" s="132" t="s">
        <v>10</v>
      </c>
      <c r="AE23" s="185">
        <v>0</v>
      </c>
    </row>
    <row r="24" spans="1:31" x14ac:dyDescent="0.25">
      <c r="A24" s="132" t="e">
        <f>+#REF!</f>
        <v>#REF!</v>
      </c>
      <c r="B24" s="132" t="e">
        <f>+VLOOKUP(A24,$A$15:$B$18,2,0)</f>
        <v>#REF!</v>
      </c>
      <c r="G24" s="132" t="s">
        <v>1559</v>
      </c>
      <c r="H24" s="132" t="s">
        <v>2065</v>
      </c>
      <c r="P24" s="1" t="s">
        <v>1608</v>
      </c>
      <c r="Q24">
        <v>0.29405584626591097</v>
      </c>
      <c r="V24" s="132" t="s">
        <v>1752</v>
      </c>
      <c r="W24" s="132">
        <v>48415346.161211766</v>
      </c>
      <c r="X24" s="132">
        <v>1178168627.35885</v>
      </c>
      <c r="Y24" s="132">
        <f t="shared" si="0"/>
        <v>4.1093732286647693E-2</v>
      </c>
      <c r="AC24" s="132" t="s">
        <v>1559</v>
      </c>
      <c r="AD24" s="132" t="s">
        <v>1724</v>
      </c>
      <c r="AE24" s="185">
        <v>0</v>
      </c>
    </row>
    <row r="25" spans="1:31" x14ac:dyDescent="0.25">
      <c r="B25" s="132" t="e">
        <f>+SUMPRODUCT(B21:B24,B10:B13)</f>
        <v>#REF!</v>
      </c>
      <c r="G25" s="132" t="s">
        <v>1560</v>
      </c>
      <c r="H25" s="132" t="s">
        <v>1561</v>
      </c>
      <c r="P25" s="1" t="s">
        <v>1609</v>
      </c>
      <c r="Q25">
        <v>0.73325451462805424</v>
      </c>
      <c r="V25" s="132" t="s">
        <v>1753</v>
      </c>
      <c r="W25" s="132">
        <v>4449325731.14254</v>
      </c>
      <c r="X25" s="132">
        <v>5383064375.5913286</v>
      </c>
      <c r="Y25" s="132">
        <f t="shared" si="0"/>
        <v>0.8265414308098038</v>
      </c>
      <c r="AC25" s="132" t="s">
        <v>1559</v>
      </c>
      <c r="AD25" s="132" t="s">
        <v>2065</v>
      </c>
      <c r="AE25" s="191">
        <v>1</v>
      </c>
    </row>
    <row r="26" spans="1:31" x14ac:dyDescent="0.25">
      <c r="G26" s="132" t="s">
        <v>1560</v>
      </c>
      <c r="H26" s="132" t="s">
        <v>1562</v>
      </c>
      <c r="P26" s="1" t="s">
        <v>1610</v>
      </c>
      <c r="Q26">
        <v>0.21547147200298067</v>
      </c>
      <c r="V26" s="132" t="s">
        <v>1754</v>
      </c>
      <c r="W26" s="132">
        <v>134676952.88735029</v>
      </c>
      <c r="X26" s="132">
        <v>459030423.12644798</v>
      </c>
      <c r="Y26" s="132">
        <f t="shared" si="0"/>
        <v>0.29339439414509388</v>
      </c>
      <c r="AC26" s="132" t="s">
        <v>1560</v>
      </c>
      <c r="AD26" s="132" t="s">
        <v>1561</v>
      </c>
      <c r="AE26" s="185">
        <v>0</v>
      </c>
    </row>
    <row r="27" spans="1:31" x14ac:dyDescent="0.25">
      <c r="A27" s="132" t="e">
        <f>+#REF!</f>
        <v>#REF!</v>
      </c>
      <c r="B27" s="132" t="e">
        <f>+VLOOKUP(A27,$A$15:$B$18,2,0)</f>
        <v>#REF!</v>
      </c>
      <c r="G27" s="132" t="s">
        <v>1560</v>
      </c>
      <c r="H27" s="132" t="s">
        <v>1563</v>
      </c>
      <c r="P27" s="1" t="s">
        <v>1611</v>
      </c>
      <c r="Q27">
        <v>6.3469468329923243E-2</v>
      </c>
      <c r="V27" s="132" t="s">
        <v>1755</v>
      </c>
      <c r="W27" s="132">
        <v>522215480.3385964</v>
      </c>
      <c r="X27" s="132">
        <v>662164613.67577302</v>
      </c>
      <c r="Y27" s="132">
        <f t="shared" si="0"/>
        <v>0.78864903009495113</v>
      </c>
      <c r="AC27" s="132" t="s">
        <v>1560</v>
      </c>
      <c r="AD27" s="132" t="s">
        <v>1562</v>
      </c>
      <c r="AE27" s="185">
        <v>0</v>
      </c>
    </row>
    <row r="28" spans="1:31" x14ac:dyDescent="0.25">
      <c r="A28" s="132" t="e">
        <f>+#REF!</f>
        <v>#REF!</v>
      </c>
      <c r="B28" s="132" t="e">
        <f>+VLOOKUP(A28,$A$15:$B$18,2,0)</f>
        <v>#REF!</v>
      </c>
      <c r="G28" s="132" t="s">
        <v>1560</v>
      </c>
      <c r="H28" s="132" t="s">
        <v>9</v>
      </c>
      <c r="P28" s="1" t="s">
        <v>1612</v>
      </c>
      <c r="Q28">
        <v>0.30447458473827343</v>
      </c>
      <c r="V28" s="132" t="s">
        <v>1756</v>
      </c>
      <c r="W28" s="132">
        <v>74895358.692764208</v>
      </c>
      <c r="X28" s="132">
        <v>229982580.43021199</v>
      </c>
      <c r="Y28" s="132">
        <f t="shared" si="0"/>
        <v>0.32565665865937676</v>
      </c>
      <c r="AC28" s="132" t="s">
        <v>1560</v>
      </c>
      <c r="AD28" s="132" t="s">
        <v>1563</v>
      </c>
      <c r="AE28" s="185">
        <v>0</v>
      </c>
    </row>
    <row r="29" spans="1:31" x14ac:dyDescent="0.25">
      <c r="A29" s="132" t="e">
        <f>+#REF!</f>
        <v>#REF!</v>
      </c>
      <c r="B29" s="132" t="e">
        <f>+VLOOKUP(A29,$A$15:$B$18,2,0)</f>
        <v>#REF!</v>
      </c>
      <c r="G29" s="132" t="s">
        <v>1560</v>
      </c>
      <c r="H29" s="132" t="s">
        <v>1549</v>
      </c>
      <c r="P29" s="1" t="s">
        <v>1613</v>
      </c>
      <c r="Q29">
        <v>0.18056264225110447</v>
      </c>
      <c r="V29" s="132" t="s">
        <v>1757</v>
      </c>
      <c r="W29" s="132">
        <v>61654590.015749536</v>
      </c>
      <c r="X29" s="132">
        <v>75000000</v>
      </c>
      <c r="Y29" s="132">
        <f t="shared" si="0"/>
        <v>0.82206120020999385</v>
      </c>
      <c r="AC29" s="132" t="s">
        <v>1560</v>
      </c>
      <c r="AD29" s="132" t="s">
        <v>9</v>
      </c>
      <c r="AE29" s="191">
        <v>1</v>
      </c>
    </row>
    <row r="30" spans="1:31" x14ac:dyDescent="0.25">
      <c r="A30" s="132" t="e">
        <f>+#REF!</f>
        <v>#REF!</v>
      </c>
      <c r="B30" s="132" t="e">
        <f>+VLOOKUP(A30,$A$15:$B$18,2,0)</f>
        <v>#REF!</v>
      </c>
      <c r="G30" s="132" t="s">
        <v>1560</v>
      </c>
      <c r="H30" s="132" t="s">
        <v>1564</v>
      </c>
      <c r="P30" s="1" t="s">
        <v>1614</v>
      </c>
      <c r="Q30">
        <v>5.8778618772469773E-2</v>
      </c>
      <c r="V30" s="132" t="s">
        <v>1758</v>
      </c>
      <c r="W30" s="132">
        <v>54715602.654029191</v>
      </c>
      <c r="X30" s="132">
        <v>466857123.76852602</v>
      </c>
      <c r="Y30" s="132">
        <f t="shared" si="0"/>
        <v>0.11719988807787352</v>
      </c>
      <c r="AC30" s="132" t="s">
        <v>1560</v>
      </c>
      <c r="AD30" s="132" t="s">
        <v>1549</v>
      </c>
      <c r="AE30" s="191">
        <v>1</v>
      </c>
    </row>
    <row r="31" spans="1:31" x14ac:dyDescent="0.25">
      <c r="B31" s="132" t="e">
        <f>+SUMPRODUCT(B27:B30,B10:B13)</f>
        <v>#REF!</v>
      </c>
      <c r="G31" s="132" t="s">
        <v>1560</v>
      </c>
      <c r="H31" s="132" t="s">
        <v>1565</v>
      </c>
      <c r="P31" s="1" t="s">
        <v>1615</v>
      </c>
      <c r="Q31">
        <v>0.21940541565067243</v>
      </c>
      <c r="V31" s="132" t="s">
        <v>1759</v>
      </c>
      <c r="W31" s="132">
        <v>249753263.2023451</v>
      </c>
      <c r="X31" s="132">
        <v>112626927.79289301</v>
      </c>
      <c r="Y31" s="132">
        <f t="shared" si="0"/>
        <v>2.217527087852476</v>
      </c>
      <c r="AC31" s="132" t="s">
        <v>1560</v>
      </c>
      <c r="AD31" s="132" t="s">
        <v>1564</v>
      </c>
      <c r="AE31" s="185">
        <v>0</v>
      </c>
    </row>
    <row r="32" spans="1:31" x14ac:dyDescent="0.25">
      <c r="G32" s="132" t="s">
        <v>1560</v>
      </c>
      <c r="H32" s="132" t="s">
        <v>1566</v>
      </c>
      <c r="P32" s="1" t="s">
        <v>1616</v>
      </c>
      <c r="Q32">
        <v>0.22936804364971075</v>
      </c>
      <c r="V32" s="132" t="s">
        <v>1760</v>
      </c>
      <c r="W32" s="132">
        <v>1301690300.0407679</v>
      </c>
      <c r="X32" s="132">
        <v>636144700.24705398</v>
      </c>
      <c r="Y32" s="132">
        <f t="shared" si="0"/>
        <v>2.0462173142922384</v>
      </c>
      <c r="AC32" s="132" t="s">
        <v>1560</v>
      </c>
      <c r="AD32" s="132" t="s">
        <v>1565</v>
      </c>
      <c r="AE32" s="185">
        <v>0</v>
      </c>
    </row>
    <row r="33" spans="1:31" x14ac:dyDescent="0.25">
      <c r="A33" s="132" t="e">
        <f>+#REF!</f>
        <v>#REF!</v>
      </c>
      <c r="B33" s="132" t="e">
        <f>+VLOOKUP(A33,$A$15:$B$18,2,0)</f>
        <v>#REF!</v>
      </c>
      <c r="G33" s="132" t="s">
        <v>1560</v>
      </c>
      <c r="H33" s="132" t="s">
        <v>1567</v>
      </c>
      <c r="P33" s="1" t="s">
        <v>1617</v>
      </c>
      <c r="Q33">
        <v>2.9046570595116203</v>
      </c>
      <c r="V33" s="132" t="s">
        <v>1761</v>
      </c>
      <c r="W33" s="132">
        <v>10431240.43059082</v>
      </c>
      <c r="X33" s="132">
        <v>48477200.582441002</v>
      </c>
      <c r="Y33" s="132">
        <f t="shared" si="0"/>
        <v>0.21517827566901904</v>
      </c>
      <c r="AC33" s="132" t="s">
        <v>1560</v>
      </c>
      <c r="AD33" s="132" t="s">
        <v>1566</v>
      </c>
      <c r="AE33" s="185">
        <v>0</v>
      </c>
    </row>
    <row r="34" spans="1:31" x14ac:dyDescent="0.25">
      <c r="A34" s="132" t="e">
        <f>+#REF!</f>
        <v>#REF!</v>
      </c>
      <c r="B34" s="132" t="e">
        <f>+VLOOKUP(A34,$A$15:$B$18,2,0)</f>
        <v>#REF!</v>
      </c>
      <c r="G34" s="132" t="s">
        <v>1560</v>
      </c>
      <c r="H34" s="132" t="s">
        <v>1728</v>
      </c>
      <c r="P34" s="1" t="s">
        <v>1618</v>
      </c>
      <c r="Q34">
        <v>0.53395517692197381</v>
      </c>
      <c r="V34" s="132" t="s">
        <v>1762</v>
      </c>
      <c r="W34" s="132">
        <v>1000657013.318489</v>
      </c>
      <c r="X34" s="132">
        <v>3691938735.8552918</v>
      </c>
      <c r="Y34" s="132">
        <f t="shared" si="0"/>
        <v>0.27103835813967592</v>
      </c>
      <c r="AC34" s="132" t="s">
        <v>1560</v>
      </c>
      <c r="AD34" s="132" t="s">
        <v>1567</v>
      </c>
      <c r="AE34" s="185">
        <v>0</v>
      </c>
    </row>
    <row r="35" spans="1:31" x14ac:dyDescent="0.25">
      <c r="A35" s="132" t="e">
        <f>+#REF!</f>
        <v>#REF!</v>
      </c>
      <c r="B35" s="132" t="e">
        <f>+VLOOKUP(A35,$A$15:$B$18,2,0)</f>
        <v>#REF!</v>
      </c>
      <c r="G35" s="132" t="s">
        <v>1560</v>
      </c>
      <c r="H35" s="132" t="s">
        <v>1568</v>
      </c>
      <c r="P35" s="1" t="s">
        <v>1619</v>
      </c>
      <c r="Q35">
        <v>0.53143320169905928</v>
      </c>
      <c r="V35" s="132" t="s">
        <v>1763</v>
      </c>
      <c r="W35" s="132">
        <v>139029218.6625737</v>
      </c>
      <c r="X35" s="132">
        <v>189253143.70142001</v>
      </c>
      <c r="Y35" s="132">
        <f t="shared" si="0"/>
        <v>0.73462039226104825</v>
      </c>
      <c r="AC35" s="132" t="s">
        <v>1560</v>
      </c>
      <c r="AD35" s="132" t="s">
        <v>1728</v>
      </c>
      <c r="AE35" s="185">
        <v>0</v>
      </c>
    </row>
    <row r="36" spans="1:31" x14ac:dyDescent="0.25">
      <c r="A36" s="132" t="e">
        <f>+#REF!</f>
        <v>#REF!</v>
      </c>
      <c r="B36" s="132" t="e">
        <f>+VLOOKUP(A36,$A$15:$B$18,2,0)</f>
        <v>#REF!</v>
      </c>
      <c r="G36" s="132" t="s">
        <v>1560</v>
      </c>
      <c r="H36" s="132" t="s">
        <v>1569</v>
      </c>
      <c r="P36" s="1" t="s">
        <v>1620</v>
      </c>
      <c r="Q36">
        <v>2.3141311492312679</v>
      </c>
      <c r="V36" s="132" t="s">
        <v>1764</v>
      </c>
      <c r="W36" s="132">
        <v>1062560.356762961</v>
      </c>
      <c r="X36" s="132">
        <v>1038214.995061</v>
      </c>
      <c r="Y36" s="132">
        <f t="shared" si="0"/>
        <v>1.0234492487758093</v>
      </c>
      <c r="AC36" s="132" t="s">
        <v>1560</v>
      </c>
      <c r="AD36" s="132" t="s">
        <v>1568</v>
      </c>
      <c r="AE36" s="185">
        <v>0</v>
      </c>
    </row>
    <row r="37" spans="1:31" x14ac:dyDescent="0.25">
      <c r="B37" s="132" t="e">
        <f>+SUMPRODUCT(B33:B36,B10:B13)</f>
        <v>#REF!</v>
      </c>
      <c r="G37" s="132" t="s">
        <v>1560</v>
      </c>
      <c r="H37" s="132" t="s">
        <v>1570</v>
      </c>
      <c r="P37" s="1" t="s">
        <v>1621</v>
      </c>
      <c r="Q37">
        <v>0.29144346512117081</v>
      </c>
      <c r="V37" s="132" t="s">
        <v>1765</v>
      </c>
      <c r="W37" s="132">
        <v>686310165.24590969</v>
      </c>
      <c r="X37" s="132">
        <v>1831253635.6249361</v>
      </c>
      <c r="Y37" s="132">
        <f t="shared" si="0"/>
        <v>0.37477613799341264</v>
      </c>
      <c r="AC37" s="132" t="s">
        <v>1560</v>
      </c>
      <c r="AD37" s="132" t="s">
        <v>1569</v>
      </c>
      <c r="AE37" s="185">
        <v>0</v>
      </c>
    </row>
    <row r="38" spans="1:31" x14ac:dyDescent="0.25">
      <c r="G38" s="132" t="s">
        <v>1560</v>
      </c>
      <c r="H38" s="132" t="s">
        <v>1571</v>
      </c>
      <c r="P38" s="1" t="s">
        <v>1622</v>
      </c>
      <c r="Q38">
        <v>0.27865518139637013</v>
      </c>
      <c r="V38" s="132" t="s">
        <v>1766</v>
      </c>
      <c r="W38" s="132">
        <v>8069804.0404630732</v>
      </c>
      <c r="X38" s="132">
        <v>7969275.1265049996</v>
      </c>
      <c r="Y38" s="132">
        <f t="shared" si="0"/>
        <v>1.0126145618468767</v>
      </c>
      <c r="AC38" s="132" t="s">
        <v>1560</v>
      </c>
      <c r="AD38" s="132" t="s">
        <v>1570</v>
      </c>
      <c r="AE38" s="185">
        <v>0</v>
      </c>
    </row>
    <row r="39" spans="1:31" x14ac:dyDescent="0.25">
      <c r="G39" s="132" t="s">
        <v>1560</v>
      </c>
      <c r="H39" s="132" t="s">
        <v>1572</v>
      </c>
      <c r="P39" s="1" t="s">
        <v>1623</v>
      </c>
      <c r="Q39">
        <v>1.2145611971092254</v>
      </c>
      <c r="V39" s="132" t="s">
        <v>1767</v>
      </c>
      <c r="W39" s="132">
        <v>26333550.33226027</v>
      </c>
      <c r="X39" s="132">
        <v>16822727.123098001</v>
      </c>
      <c r="Y39" s="132">
        <f t="shared" si="0"/>
        <v>1.5653556132467776</v>
      </c>
      <c r="AC39" s="132" t="s">
        <v>1560</v>
      </c>
      <c r="AD39" s="132" t="s">
        <v>1571</v>
      </c>
      <c r="AE39" s="185">
        <v>0</v>
      </c>
    </row>
    <row r="40" spans="1:31" x14ac:dyDescent="0.25">
      <c r="G40" s="132" t="s">
        <v>1560</v>
      </c>
      <c r="H40" s="132" t="s">
        <v>1573</v>
      </c>
      <c r="P40" s="1" t="s">
        <v>1624</v>
      </c>
      <c r="Q40">
        <v>0.22049863415094736</v>
      </c>
      <c r="V40" s="132" t="s">
        <v>1768</v>
      </c>
      <c r="W40" s="132">
        <v>92842493.986512557</v>
      </c>
      <c r="X40" s="132">
        <v>90820666.509151995</v>
      </c>
      <c r="Y40" s="132">
        <f t="shared" si="0"/>
        <v>1.0222617555571101</v>
      </c>
      <c r="AC40" s="132" t="s">
        <v>1560</v>
      </c>
      <c r="AD40" s="132" t="s">
        <v>1572</v>
      </c>
      <c r="AE40" s="185">
        <v>0</v>
      </c>
    </row>
    <row r="41" spans="1:31" x14ac:dyDescent="0.25">
      <c r="G41" s="132" t="s">
        <v>1560</v>
      </c>
      <c r="H41" s="132" t="s">
        <v>1574</v>
      </c>
      <c r="P41" s="1" t="s">
        <v>1625</v>
      </c>
      <c r="Q41">
        <v>0.23522297258088687</v>
      </c>
      <c r="V41" s="132" t="s">
        <v>1769</v>
      </c>
      <c r="W41" s="132">
        <v>166975099.26904392</v>
      </c>
      <c r="X41" s="132">
        <v>524213967.407278</v>
      </c>
      <c r="Y41" s="132">
        <f t="shared" si="0"/>
        <v>0.31852470489271761</v>
      </c>
      <c r="AC41" s="132" t="s">
        <v>1560</v>
      </c>
      <c r="AD41" s="132" t="s">
        <v>1573</v>
      </c>
      <c r="AE41" s="185">
        <v>0</v>
      </c>
    </row>
    <row r="42" spans="1:31" x14ac:dyDescent="0.25">
      <c r="G42" s="132" t="s">
        <v>1560</v>
      </c>
      <c r="H42" s="132" t="s">
        <v>1575</v>
      </c>
      <c r="P42" s="1" t="s">
        <v>1626</v>
      </c>
      <c r="Q42">
        <v>0.71037367162207321</v>
      </c>
      <c r="V42" s="132" t="s">
        <v>1770</v>
      </c>
      <c r="W42" s="132">
        <v>179916950.75668919</v>
      </c>
      <c r="X42" s="132">
        <v>99197436.636695996</v>
      </c>
      <c r="Y42" s="132">
        <f t="shared" si="0"/>
        <v>1.8137258063998472</v>
      </c>
      <c r="AC42" s="132" t="s">
        <v>1560</v>
      </c>
      <c r="AD42" s="132" t="s">
        <v>1574</v>
      </c>
      <c r="AE42" s="185">
        <v>0</v>
      </c>
    </row>
    <row r="43" spans="1:31" x14ac:dyDescent="0.25">
      <c r="G43" s="132" t="s">
        <v>1560</v>
      </c>
      <c r="H43" s="132" t="s">
        <v>1576</v>
      </c>
      <c r="P43" s="1" t="s">
        <v>1627</v>
      </c>
      <c r="Q43">
        <v>0.41717094352100048</v>
      </c>
      <c r="V43" s="132" t="s">
        <v>1771</v>
      </c>
      <c r="W43" s="132">
        <v>52360191.573937379</v>
      </c>
      <c r="X43" s="132">
        <v>81932748.629777998</v>
      </c>
      <c r="Y43" s="132">
        <f t="shared" si="0"/>
        <v>0.63906304194105068</v>
      </c>
      <c r="AC43" s="132" t="s">
        <v>1560</v>
      </c>
      <c r="AD43" s="132" t="s">
        <v>1575</v>
      </c>
      <c r="AE43" s="185">
        <v>0</v>
      </c>
    </row>
    <row r="44" spans="1:31" x14ac:dyDescent="0.25">
      <c r="G44" s="132" t="s">
        <v>1560</v>
      </c>
      <c r="H44" s="132" t="s">
        <v>1577</v>
      </c>
      <c r="P44" s="1" t="s">
        <v>1628</v>
      </c>
      <c r="Q44">
        <v>0.75263539294220183</v>
      </c>
      <c r="V44" s="132" t="s">
        <v>1772</v>
      </c>
      <c r="W44" s="132">
        <v>30078121.126375768</v>
      </c>
      <c r="X44" s="132">
        <v>43199574.185110003</v>
      </c>
      <c r="Y44" s="132">
        <f t="shared" si="0"/>
        <v>0.69625966676178652</v>
      </c>
      <c r="AC44" s="132" t="s">
        <v>1560</v>
      </c>
      <c r="AD44" s="132" t="s">
        <v>1576</v>
      </c>
      <c r="AE44" s="185">
        <v>0</v>
      </c>
    </row>
    <row r="45" spans="1:31" x14ac:dyDescent="0.25">
      <c r="G45" s="132" t="s">
        <v>1560</v>
      </c>
      <c r="H45" s="132" t="s">
        <v>1578</v>
      </c>
      <c r="P45" s="1" t="s">
        <v>1629</v>
      </c>
      <c r="Q45">
        <v>0.51973090206332773</v>
      </c>
      <c r="V45" s="132" t="s">
        <v>1773</v>
      </c>
      <c r="W45" s="132">
        <v>501585980.15916669</v>
      </c>
      <c r="X45" s="132">
        <v>362584792.87095797</v>
      </c>
      <c r="Y45" s="132">
        <f t="shared" si="0"/>
        <v>1.3833618784384003</v>
      </c>
      <c r="AC45" s="132" t="s">
        <v>1560</v>
      </c>
      <c r="AD45" s="132" t="s">
        <v>1577</v>
      </c>
      <c r="AE45" s="185">
        <v>0</v>
      </c>
    </row>
    <row r="46" spans="1:31" x14ac:dyDescent="0.25">
      <c r="G46" s="132" t="s">
        <v>1560</v>
      </c>
      <c r="H46" s="132" t="s">
        <v>1579</v>
      </c>
      <c r="P46" s="1" t="s">
        <v>1630</v>
      </c>
      <c r="Q46">
        <v>0.22512086022886532</v>
      </c>
      <c r="V46" s="132" t="s">
        <v>1774</v>
      </c>
      <c r="W46" s="132">
        <v>548179412.54862833</v>
      </c>
      <c r="X46" s="132">
        <v>714112552.29404306</v>
      </c>
      <c r="Y46" s="132">
        <f t="shared" si="0"/>
        <v>0.76763727340688159</v>
      </c>
      <c r="AC46" s="132" t="s">
        <v>1560</v>
      </c>
      <c r="AD46" s="132" t="s">
        <v>1578</v>
      </c>
      <c r="AE46" s="185">
        <v>0</v>
      </c>
    </row>
    <row r="47" spans="1:31" x14ac:dyDescent="0.25">
      <c r="G47" s="132" t="s">
        <v>1560</v>
      </c>
      <c r="H47" s="132" t="s">
        <v>1580</v>
      </c>
      <c r="P47" s="1" t="s">
        <v>1631</v>
      </c>
      <c r="Q47">
        <v>0.20786534473900947</v>
      </c>
      <c r="V47" s="132" t="s">
        <v>1775</v>
      </c>
      <c r="W47" s="132">
        <v>1155777051.7575517</v>
      </c>
      <c r="X47" s="132">
        <v>941887561.62029791</v>
      </c>
      <c r="Y47" s="132">
        <f t="shared" si="0"/>
        <v>1.2270860120175138</v>
      </c>
      <c r="AC47" s="132" t="s">
        <v>1560</v>
      </c>
      <c r="AD47" s="132" t="s">
        <v>1579</v>
      </c>
      <c r="AE47" s="185">
        <v>0</v>
      </c>
    </row>
    <row r="48" spans="1:31" x14ac:dyDescent="0.25">
      <c r="G48" s="132" t="s">
        <v>1560</v>
      </c>
      <c r="H48" s="132" t="s">
        <v>1557</v>
      </c>
      <c r="P48" s="1" t="s">
        <v>1632</v>
      </c>
      <c r="Q48">
        <v>4.5093502724962382E-2</v>
      </c>
      <c r="V48" s="132" t="s">
        <v>1776</v>
      </c>
      <c r="W48" s="132">
        <v>1050481933.0681646</v>
      </c>
      <c r="X48" s="132">
        <v>1061144424.475973</v>
      </c>
      <c r="Y48" s="132">
        <f t="shared" si="0"/>
        <v>0.98995189423619323</v>
      </c>
      <c r="AC48" s="132" t="s">
        <v>1560</v>
      </c>
      <c r="AD48" s="132" t="s">
        <v>1580</v>
      </c>
      <c r="AE48" s="185">
        <v>0</v>
      </c>
    </row>
    <row r="49" spans="7:31" x14ac:dyDescent="0.25">
      <c r="G49" s="132" t="s">
        <v>1581</v>
      </c>
      <c r="H49" s="132" t="s">
        <v>1582</v>
      </c>
      <c r="P49" s="1" t="s">
        <v>1633</v>
      </c>
      <c r="Q49">
        <v>0.2728989199589944</v>
      </c>
      <c r="V49" s="132" t="s">
        <v>1777</v>
      </c>
      <c r="W49" s="132">
        <v>179916950.75668919</v>
      </c>
      <c r="X49" s="132">
        <v>99197436.636695996</v>
      </c>
      <c r="Y49" s="132">
        <f t="shared" si="0"/>
        <v>1.8137258063998472</v>
      </c>
      <c r="AC49" s="132" t="s">
        <v>1560</v>
      </c>
      <c r="AD49" s="132" t="s">
        <v>1557</v>
      </c>
      <c r="AE49" s="185">
        <v>0</v>
      </c>
    </row>
    <row r="50" spans="7:31" x14ac:dyDescent="0.25">
      <c r="P50" s="1" t="s">
        <v>1634</v>
      </c>
      <c r="Q50">
        <v>0.88328418829478506</v>
      </c>
      <c r="V50" s="132" t="s">
        <v>1778</v>
      </c>
      <c r="W50" s="132">
        <v>19810377.020369429</v>
      </c>
      <c r="X50" s="132">
        <v>19780263.009992</v>
      </c>
      <c r="Y50" s="132">
        <f t="shared" si="0"/>
        <v>1.0015224271973642</v>
      </c>
      <c r="AC50" s="132" t="s">
        <v>1581</v>
      </c>
      <c r="AD50" s="132" t="s">
        <v>1582</v>
      </c>
      <c r="AE50" s="191">
        <v>1</v>
      </c>
    </row>
    <row r="51" spans="7:31" x14ac:dyDescent="0.25">
      <c r="P51" s="1" t="s">
        <v>1635</v>
      </c>
      <c r="Q51">
        <v>0.37044807062594565</v>
      </c>
      <c r="V51" s="132" t="s">
        <v>1779</v>
      </c>
      <c r="W51" s="132">
        <v>6091468.4310019482</v>
      </c>
      <c r="X51" s="132">
        <v>6821388.3332700003</v>
      </c>
      <c r="Y51" s="132">
        <f t="shared" si="0"/>
        <v>0.89299540407221667</v>
      </c>
    </row>
    <row r="52" spans="7:31" x14ac:dyDescent="0.25">
      <c r="P52" s="1" t="s">
        <v>1636</v>
      </c>
      <c r="Q52">
        <v>0.90988289552637502</v>
      </c>
      <c r="V52" s="132" t="s">
        <v>1780</v>
      </c>
      <c r="W52" s="132">
        <v>127368104.51591641</v>
      </c>
      <c r="X52" s="132">
        <v>113472110.711679</v>
      </c>
      <c r="Y52" s="132">
        <f t="shared" si="0"/>
        <v>1.1224617548495746</v>
      </c>
    </row>
    <row r="53" spans="7:31" x14ac:dyDescent="0.25">
      <c r="P53" s="1" t="s">
        <v>1637</v>
      </c>
      <c r="Q53">
        <v>0.77012509269798413</v>
      </c>
      <c r="V53" s="132" t="s">
        <v>1781</v>
      </c>
      <c r="W53" s="132">
        <v>3965714.1283399831</v>
      </c>
      <c r="X53" s="132">
        <v>26822577.879990999</v>
      </c>
      <c r="Y53" s="132">
        <f t="shared" si="0"/>
        <v>0.14784985045372209</v>
      </c>
    </row>
    <row r="54" spans="7:31" x14ac:dyDescent="0.25">
      <c r="P54" s="1" t="s">
        <v>1638</v>
      </c>
      <c r="Q54">
        <v>1.1023935346808966</v>
      </c>
      <c r="V54" s="132" t="s">
        <v>1782</v>
      </c>
      <c r="W54" s="132">
        <v>48973561.469550699</v>
      </c>
      <c r="X54" s="132">
        <v>57328060.957203001</v>
      </c>
      <c r="Y54" s="132">
        <f t="shared" si="0"/>
        <v>0.85426858421237784</v>
      </c>
    </row>
    <row r="55" spans="7:31" x14ac:dyDescent="0.25">
      <c r="P55" s="1" t="s">
        <v>1639</v>
      </c>
      <c r="Q55">
        <v>1.5560823435013624</v>
      </c>
      <c r="V55" s="132" t="s">
        <v>1783</v>
      </c>
      <c r="W55" s="132">
        <v>4565535728.9014664</v>
      </c>
      <c r="X55" s="132">
        <v>3310286593.765954</v>
      </c>
      <c r="Y55" s="132">
        <f t="shared" si="0"/>
        <v>1.3791965135282971</v>
      </c>
    </row>
    <row r="56" spans="7:31" x14ac:dyDescent="0.25">
      <c r="P56" s="1" t="s">
        <v>1640</v>
      </c>
      <c r="Q56">
        <v>2.9749076770866849</v>
      </c>
      <c r="V56" s="132" t="s">
        <v>1784</v>
      </c>
      <c r="W56" s="132">
        <v>512356517.94725013</v>
      </c>
      <c r="X56" s="132">
        <v>1592201372.612133</v>
      </c>
      <c r="Y56" s="132">
        <f t="shared" si="0"/>
        <v>0.32179128014862124</v>
      </c>
    </row>
    <row r="57" spans="7:31" x14ac:dyDescent="0.25">
      <c r="P57" s="1" t="s">
        <v>1641</v>
      </c>
      <c r="Q57">
        <v>0.14084462729428318</v>
      </c>
      <c r="V57" s="132" t="s">
        <v>1785</v>
      </c>
      <c r="W57" s="132">
        <v>1760560.9770323329</v>
      </c>
      <c r="X57" s="132">
        <v>1421536.5500469999</v>
      </c>
      <c r="Y57" s="132">
        <f t="shared" si="0"/>
        <v>1.2384915301503319</v>
      </c>
    </row>
    <row r="58" spans="7:31" x14ac:dyDescent="0.25">
      <c r="P58" s="1" t="s">
        <v>1642</v>
      </c>
      <c r="Q58">
        <v>0.24624811850008779</v>
      </c>
      <c r="V58" s="132" t="s">
        <v>1786</v>
      </c>
      <c r="W58" s="132">
        <v>173768104.51591641</v>
      </c>
      <c r="X58" s="132">
        <v>153472110.71167898</v>
      </c>
      <c r="Y58" s="132">
        <f t="shared" si="0"/>
        <v>1.1322454855811983</v>
      </c>
    </row>
    <row r="59" spans="7:31" x14ac:dyDescent="0.25">
      <c r="P59" s="1" t="s">
        <v>1643</v>
      </c>
      <c r="Q59">
        <v>0.37182808264610784</v>
      </c>
      <c r="V59" s="132" t="s">
        <v>1787</v>
      </c>
      <c r="W59" s="132">
        <v>580919885.76199901</v>
      </c>
      <c r="X59" s="132">
        <v>1992170092.216984</v>
      </c>
      <c r="Y59" s="132">
        <f t="shared" si="0"/>
        <v>0.29160154950199207</v>
      </c>
    </row>
    <row r="60" spans="7:31" x14ac:dyDescent="0.25">
      <c r="P60" s="1" t="s">
        <v>1644</v>
      </c>
      <c r="Q60">
        <v>8.7603136876312035E-2</v>
      </c>
      <c r="V60" s="132" t="s">
        <v>1788</v>
      </c>
      <c r="W60" s="132">
        <v>270736982.46054941</v>
      </c>
      <c r="X60" s="132">
        <v>329927621.98056298</v>
      </c>
      <c r="Y60" s="132">
        <f t="shared" si="0"/>
        <v>0.82059507729395065</v>
      </c>
    </row>
    <row r="61" spans="7:31" x14ac:dyDescent="0.25">
      <c r="P61" s="1" t="s">
        <v>1645</v>
      </c>
      <c r="Q61">
        <v>0.53470766691481575</v>
      </c>
      <c r="V61" s="132" t="s">
        <v>1789</v>
      </c>
      <c r="W61" s="132">
        <v>66914891.273366481</v>
      </c>
      <c r="X61" s="132">
        <v>348653948.77690303</v>
      </c>
      <c r="Y61" s="132">
        <f t="shared" si="0"/>
        <v>0.19192351472888103</v>
      </c>
    </row>
    <row r="62" spans="7:31" x14ac:dyDescent="0.25">
      <c r="P62" s="1" t="s">
        <v>1646</v>
      </c>
      <c r="Q62">
        <v>0.22022329502248081</v>
      </c>
      <c r="V62" s="132" t="s">
        <v>1790</v>
      </c>
      <c r="W62" s="132">
        <v>3424873.965683389</v>
      </c>
      <c r="X62" s="132">
        <v>3682208.7749620001</v>
      </c>
      <c r="Y62" s="132">
        <f t="shared" si="0"/>
        <v>0.9301140090077411</v>
      </c>
    </row>
    <row r="63" spans="7:31" x14ac:dyDescent="0.25">
      <c r="P63" s="1" t="s">
        <v>1647</v>
      </c>
      <c r="Q63">
        <v>6.5987091367270739E-2</v>
      </c>
      <c r="V63" s="132" t="s">
        <v>1791</v>
      </c>
      <c r="W63" s="132">
        <v>47341061.09978313</v>
      </c>
      <c r="X63" s="132">
        <v>105162927.379848</v>
      </c>
      <c r="Y63" s="132">
        <f t="shared" si="0"/>
        <v>0.45016872655881324</v>
      </c>
    </row>
    <row r="64" spans="7:31" x14ac:dyDescent="0.25">
      <c r="P64" s="1" t="s">
        <v>1648</v>
      </c>
      <c r="Q64">
        <v>2.9203501005338111</v>
      </c>
      <c r="V64" s="132" t="s">
        <v>1792</v>
      </c>
      <c r="W64" s="132">
        <v>5383241771.243824</v>
      </c>
      <c r="X64" s="132">
        <v>5842670288.6878271</v>
      </c>
      <c r="Y64" s="132">
        <f t="shared" si="0"/>
        <v>0.92136668770553132</v>
      </c>
    </row>
    <row r="65" spans="16:25" x14ac:dyDescent="0.25">
      <c r="P65" s="1" t="s">
        <v>1649</v>
      </c>
      <c r="Q65">
        <v>0.23914956685539918</v>
      </c>
      <c r="V65" s="132" t="s">
        <v>1793</v>
      </c>
      <c r="W65" s="132">
        <v>531897008.66516751</v>
      </c>
      <c r="X65" s="132">
        <v>960610006.46005106</v>
      </c>
      <c r="Y65" s="132">
        <f t="shared" si="0"/>
        <v>0.55370754529745525</v>
      </c>
    </row>
    <row r="66" spans="16:25" x14ac:dyDescent="0.25">
      <c r="P66" s="1" t="s">
        <v>1650</v>
      </c>
      <c r="Q66">
        <v>0.70569005491668702</v>
      </c>
      <c r="V66" s="132" t="s">
        <v>1794</v>
      </c>
      <c r="W66" s="132">
        <v>38082302.737696171</v>
      </c>
      <c r="X66" s="132">
        <v>45796554.274795003</v>
      </c>
      <c r="Y66" s="132">
        <f t="shared" si="0"/>
        <v>0.83155388742107794</v>
      </c>
    </row>
    <row r="67" spans="16:25" x14ac:dyDescent="0.25">
      <c r="P67" s="1" t="s">
        <v>1651</v>
      </c>
      <c r="Q67">
        <v>0.67937973225890247</v>
      </c>
      <c r="V67" s="132" t="s">
        <v>1795</v>
      </c>
      <c r="W67" s="132">
        <v>3623381.5497589991</v>
      </c>
      <c r="X67" s="132">
        <v>6216160.4746439997</v>
      </c>
      <c r="Y67" s="132">
        <f t="shared" ref="Y67:Y130" si="1">+W67/X67</f>
        <v>0.5828970414356156</v>
      </c>
    </row>
    <row r="68" spans="16:25" x14ac:dyDescent="0.25">
      <c r="P68" s="1" t="s">
        <v>1652</v>
      </c>
      <c r="Q68">
        <v>1.8035598282212992</v>
      </c>
      <c r="V68" s="132" t="s">
        <v>1796</v>
      </c>
      <c r="W68" s="132">
        <v>3054390340.7474241</v>
      </c>
      <c r="X68" s="132">
        <v>2928611377.052485</v>
      </c>
      <c r="Y68" s="132">
        <f t="shared" si="1"/>
        <v>1.042948328576641</v>
      </c>
    </row>
    <row r="69" spans="16:25" x14ac:dyDescent="0.25">
      <c r="P69" s="1" t="s">
        <v>1653</v>
      </c>
      <c r="Q69">
        <v>0.81632582802372544</v>
      </c>
      <c r="V69" s="132" t="s">
        <v>1797</v>
      </c>
      <c r="W69" s="132">
        <v>765607.54099145264</v>
      </c>
      <c r="X69" s="132">
        <v>855627.78598599997</v>
      </c>
      <c r="Y69" s="132">
        <f t="shared" si="1"/>
        <v>0.89479041416261318</v>
      </c>
    </row>
    <row r="70" spans="16:25" x14ac:dyDescent="0.25">
      <c r="P70" s="1" t="s">
        <v>1654</v>
      </c>
      <c r="Q70">
        <v>0.25131789273122557</v>
      </c>
      <c r="V70" s="132" t="s">
        <v>1798</v>
      </c>
      <c r="W70" s="132">
        <v>26624394.634846095</v>
      </c>
      <c r="X70" s="132">
        <v>67243049.209693</v>
      </c>
      <c r="Y70" s="132">
        <f t="shared" si="1"/>
        <v>0.39594270259547099</v>
      </c>
    </row>
    <row r="71" spans="16:25" x14ac:dyDescent="0.25">
      <c r="P71" s="1" t="s">
        <v>1655</v>
      </c>
      <c r="Q71">
        <v>0.98813058054302694</v>
      </c>
      <c r="V71" s="132" t="s">
        <v>1799</v>
      </c>
      <c r="W71" s="132">
        <v>957610162.25277352</v>
      </c>
      <c r="X71" s="132">
        <v>1963106685.405473</v>
      </c>
      <c r="Y71" s="132">
        <f t="shared" si="1"/>
        <v>0.4878034237120345</v>
      </c>
    </row>
    <row r="72" spans="16:25" x14ac:dyDescent="0.25">
      <c r="P72" s="1" t="s">
        <v>1656</v>
      </c>
      <c r="Q72">
        <v>0.24326915007392819</v>
      </c>
      <c r="V72" s="132" t="s">
        <v>1800</v>
      </c>
      <c r="W72" s="132">
        <v>75924371.198113993</v>
      </c>
      <c r="X72" s="132">
        <v>219935609.12597901</v>
      </c>
      <c r="Y72" s="132">
        <f t="shared" si="1"/>
        <v>0.34521181676689994</v>
      </c>
    </row>
    <row r="73" spans="16:25" x14ac:dyDescent="0.25">
      <c r="P73" s="1" t="s">
        <v>1657</v>
      </c>
      <c r="Q73">
        <v>0.58268378589660219</v>
      </c>
      <c r="V73" s="132" t="s">
        <v>1801</v>
      </c>
      <c r="W73" s="132">
        <v>2206078358.3945336</v>
      </c>
      <c r="X73" s="132">
        <v>2724639608.4430461</v>
      </c>
      <c r="Y73" s="132">
        <f t="shared" si="1"/>
        <v>0.80967712263977676</v>
      </c>
    </row>
    <row r="74" spans="16:25" x14ac:dyDescent="0.25">
      <c r="P74" s="1" t="s">
        <v>1658</v>
      </c>
      <c r="Q74">
        <v>0.2617486106106241</v>
      </c>
      <c r="V74" s="132" t="s">
        <v>1802</v>
      </c>
      <c r="W74" s="132">
        <v>720728.55831792287</v>
      </c>
      <c r="X74" s="132">
        <v>4110895.8292959998</v>
      </c>
      <c r="Y74" s="132">
        <f t="shared" si="1"/>
        <v>0.17532153288383112</v>
      </c>
    </row>
    <row r="75" spans="16:25" x14ac:dyDescent="0.25">
      <c r="P75" s="1" t="s">
        <v>1659</v>
      </c>
      <c r="Q75">
        <v>0.10849659200679275</v>
      </c>
      <c r="V75" s="132" t="s">
        <v>1803</v>
      </c>
      <c r="W75" s="132">
        <v>131250912.3694838</v>
      </c>
      <c r="X75" s="132">
        <v>122738777.871932</v>
      </c>
      <c r="Y75" s="132">
        <f t="shared" si="1"/>
        <v>1.0693516315311002</v>
      </c>
    </row>
    <row r="76" spans="16:25" x14ac:dyDescent="0.25">
      <c r="P76" s="1" t="s">
        <v>1660</v>
      </c>
      <c r="Q76">
        <v>0.22929807397742749</v>
      </c>
      <c r="V76" s="132" t="s">
        <v>1804</v>
      </c>
      <c r="W76" s="132">
        <v>13079726.476221999</v>
      </c>
      <c r="X76" s="132">
        <v>14375175.685279001</v>
      </c>
      <c r="Y76" s="132">
        <f t="shared" si="1"/>
        <v>0.90988289552637502</v>
      </c>
    </row>
    <row r="77" spans="16:25" x14ac:dyDescent="0.25">
      <c r="P77" s="1" t="s">
        <v>1661</v>
      </c>
      <c r="Q77">
        <v>0.24579191569444458</v>
      </c>
      <c r="V77" s="132" t="s">
        <v>1805</v>
      </c>
      <c r="W77" s="132">
        <v>89761425.971236899</v>
      </c>
      <c r="X77" s="132">
        <v>99843703.000783011</v>
      </c>
      <c r="Y77" s="132">
        <f t="shared" si="1"/>
        <v>0.89901940005703673</v>
      </c>
    </row>
    <row r="78" spans="16:25" x14ac:dyDescent="0.25">
      <c r="P78" s="1" t="s">
        <v>1662</v>
      </c>
      <c r="Q78">
        <v>0.1843301079539813</v>
      </c>
      <c r="V78" s="132" t="s">
        <v>1806</v>
      </c>
      <c r="W78" s="132">
        <v>16655772.852774879</v>
      </c>
      <c r="X78" s="132">
        <v>14455745.751411</v>
      </c>
      <c r="Y78" s="132">
        <f t="shared" si="1"/>
        <v>1.1521904949904875</v>
      </c>
    </row>
    <row r="79" spans="16:25" x14ac:dyDescent="0.25">
      <c r="P79" s="1" t="s">
        <v>1663</v>
      </c>
      <c r="Q79">
        <v>0.64147678544799591</v>
      </c>
      <c r="V79" s="132" t="s">
        <v>1807</v>
      </c>
      <c r="W79" s="132">
        <v>97548897.570434898</v>
      </c>
      <c r="X79" s="132">
        <v>55481609.527350001</v>
      </c>
      <c r="Y79" s="132">
        <f t="shared" si="1"/>
        <v>1.7582203977400397</v>
      </c>
    </row>
    <row r="80" spans="16:25" x14ac:dyDescent="0.25">
      <c r="P80" s="1" t="s">
        <v>1664</v>
      </c>
      <c r="Q80">
        <v>0.38459807737211149</v>
      </c>
      <c r="V80" s="132" t="s">
        <v>1808</v>
      </c>
      <c r="W80" s="132">
        <v>30969729.600527301</v>
      </c>
      <c r="X80" s="132">
        <v>37232140.609756</v>
      </c>
      <c r="Y80" s="132">
        <f t="shared" si="1"/>
        <v>0.83180094115814152</v>
      </c>
    </row>
    <row r="81" spans="16:25" x14ac:dyDescent="0.25">
      <c r="P81" s="1" t="s">
        <v>1665</v>
      </c>
      <c r="Q81">
        <v>0.6982170854845966</v>
      </c>
      <c r="V81" s="132" t="s">
        <v>1809</v>
      </c>
      <c r="W81" s="132">
        <v>8520475.4803880844</v>
      </c>
      <c r="X81" s="132">
        <v>12227054.017851001</v>
      </c>
      <c r="Y81" s="132">
        <f t="shared" si="1"/>
        <v>0.69685432549398552</v>
      </c>
    </row>
    <row r="82" spans="16:25" x14ac:dyDescent="0.25">
      <c r="P82" s="1" t="s">
        <v>1666</v>
      </c>
      <c r="Q82">
        <v>0.30414572735215828</v>
      </c>
      <c r="V82" s="132" t="s">
        <v>1810</v>
      </c>
      <c r="W82" s="132">
        <v>37368059.421636581</v>
      </c>
      <c r="X82" s="132">
        <v>19653938.829227999</v>
      </c>
      <c r="Y82" s="132">
        <f t="shared" si="1"/>
        <v>1.9013012987536804</v>
      </c>
    </row>
    <row r="83" spans="16:25" x14ac:dyDescent="0.25">
      <c r="P83" s="1" t="s">
        <v>1667</v>
      </c>
      <c r="Q83">
        <v>0.52266232324263739</v>
      </c>
      <c r="V83" s="132" t="s">
        <v>1811</v>
      </c>
      <c r="W83" s="132">
        <v>771819104.02460849</v>
      </c>
      <c r="X83" s="132">
        <v>839919225.78159297</v>
      </c>
      <c r="Y83" s="132">
        <f t="shared" si="1"/>
        <v>0.91892062990507994</v>
      </c>
    </row>
    <row r="84" spans="16:25" x14ac:dyDescent="0.25">
      <c r="P84" s="1" t="s">
        <v>1668</v>
      </c>
      <c r="Q84">
        <v>0.21618339171974232</v>
      </c>
      <c r="V84" s="132" t="s">
        <v>1812</v>
      </c>
      <c r="W84" s="132">
        <v>48346482.100013323</v>
      </c>
      <c r="X84" s="132">
        <v>11640775.707497001</v>
      </c>
      <c r="Y84" s="132">
        <f t="shared" si="1"/>
        <v>4.1532010679388636</v>
      </c>
    </row>
    <row r="85" spans="16:25" x14ac:dyDescent="0.25">
      <c r="P85" s="1" t="s">
        <v>1669</v>
      </c>
      <c r="Q85">
        <v>0.19701503628710437</v>
      </c>
      <c r="V85" s="132" t="s">
        <v>1813</v>
      </c>
      <c r="W85" s="132">
        <v>78183693.152292833</v>
      </c>
      <c r="X85" s="132">
        <v>128325308.710209</v>
      </c>
      <c r="Y85" s="132">
        <f t="shared" si="1"/>
        <v>0.60926167985187851</v>
      </c>
    </row>
    <row r="86" spans="16:25" x14ac:dyDescent="0.25">
      <c r="P86" s="1" t="s">
        <v>1670</v>
      </c>
      <c r="Q86">
        <v>0.29017572655706625</v>
      </c>
      <c r="V86" s="132" t="s">
        <v>1814</v>
      </c>
      <c r="W86" s="132">
        <v>311235558.83647382</v>
      </c>
      <c r="X86" s="132">
        <v>214928411.92614001</v>
      </c>
      <c r="Y86" s="132">
        <f t="shared" si="1"/>
        <v>1.4480894175286128</v>
      </c>
    </row>
    <row r="87" spans="16:25" x14ac:dyDescent="0.25">
      <c r="P87" s="1" t="s">
        <v>1671</v>
      </c>
      <c r="Q87">
        <v>0.23937059506262021</v>
      </c>
      <c r="V87" s="132" t="s">
        <v>1815</v>
      </c>
      <c r="W87" s="132">
        <v>29421820.048302669</v>
      </c>
      <c r="X87" s="132">
        <v>28868925.990529999</v>
      </c>
      <c r="Y87" s="132">
        <f t="shared" si="1"/>
        <v>1.0191518748551309</v>
      </c>
    </row>
    <row r="88" spans="16:25" x14ac:dyDescent="0.25">
      <c r="P88" s="1" t="s">
        <v>1672</v>
      </c>
      <c r="Q88">
        <v>0.60888253672978276</v>
      </c>
      <c r="V88" s="132" t="s">
        <v>1816</v>
      </c>
      <c r="W88" s="132">
        <v>336241958.10446447</v>
      </c>
      <c r="X88" s="132">
        <v>525332373.13667113</v>
      </c>
      <c r="Y88" s="132">
        <f t="shared" si="1"/>
        <v>0.64005565866200165</v>
      </c>
    </row>
    <row r="89" spans="16:25" x14ac:dyDescent="0.25">
      <c r="P89" s="1" t="s">
        <v>1673</v>
      </c>
      <c r="Q89">
        <v>0.25162916362942278</v>
      </c>
      <c r="V89" s="132" t="s">
        <v>1817</v>
      </c>
      <c r="W89" s="132">
        <v>2229274685.7174506</v>
      </c>
      <c r="X89" s="132">
        <v>2563272862.7521915</v>
      </c>
      <c r="Y89" s="132">
        <f t="shared" si="1"/>
        <v>0.86969854755294118</v>
      </c>
    </row>
    <row r="90" spans="16:25" x14ac:dyDescent="0.25">
      <c r="P90" s="1" t="s">
        <v>1674</v>
      </c>
      <c r="Q90">
        <v>9.0334322804459466E-2</v>
      </c>
      <c r="V90" s="132" t="s">
        <v>1818</v>
      </c>
      <c r="W90" s="132">
        <v>89146104.614011779</v>
      </c>
      <c r="X90" s="132">
        <v>458091495.94154888</v>
      </c>
      <c r="Y90" s="132">
        <f t="shared" si="1"/>
        <v>0.19460327337180378</v>
      </c>
    </row>
    <row r="91" spans="16:25" x14ac:dyDescent="0.25">
      <c r="P91" s="1" t="s">
        <v>1675</v>
      </c>
      <c r="Q91">
        <v>0.90782733871890087</v>
      </c>
      <c r="V91" s="132" t="s">
        <v>1819</v>
      </c>
      <c r="W91" s="132">
        <v>584567792.07793725</v>
      </c>
      <c r="X91" s="132">
        <v>4836062351.158844</v>
      </c>
      <c r="Y91" s="132">
        <f t="shared" si="1"/>
        <v>0.12087681043604823</v>
      </c>
    </row>
    <row r="92" spans="16:25" x14ac:dyDescent="0.25">
      <c r="P92" s="1" t="s">
        <v>1676</v>
      </c>
      <c r="Q92">
        <v>1.2936985011922508</v>
      </c>
      <c r="V92" s="132" t="s">
        <v>1820</v>
      </c>
      <c r="W92" s="132">
        <v>60708092.009395413</v>
      </c>
      <c r="X92" s="132">
        <v>85337906.134419009</v>
      </c>
      <c r="Y92" s="132">
        <f t="shared" si="1"/>
        <v>0.71138483189137269</v>
      </c>
    </row>
    <row r="93" spans="16:25" x14ac:dyDescent="0.25">
      <c r="P93" s="1" t="s">
        <v>1677</v>
      </c>
      <c r="Q93">
        <v>0.2731096280254009</v>
      </c>
      <c r="V93" s="132" t="s">
        <v>1821</v>
      </c>
      <c r="W93" s="132">
        <v>9350604743.4529057</v>
      </c>
      <c r="X93" s="132">
        <v>7376349655.1497526</v>
      </c>
      <c r="Y93" s="132">
        <f t="shared" si="1"/>
        <v>1.2676466247671487</v>
      </c>
    </row>
    <row r="94" spans="16:25" x14ac:dyDescent="0.25">
      <c r="P94" s="1" t="s">
        <v>1678</v>
      </c>
      <c r="Q94">
        <v>0.872565337262453</v>
      </c>
      <c r="V94" s="132" t="s">
        <v>1822</v>
      </c>
      <c r="W94" s="132">
        <v>3428364340.7589202</v>
      </c>
      <c r="X94" s="132">
        <v>3592003076.0692263</v>
      </c>
      <c r="Y94" s="132">
        <f t="shared" si="1"/>
        <v>0.95444359822503888</v>
      </c>
    </row>
    <row r="95" spans="16:25" x14ac:dyDescent="0.25">
      <c r="P95" s="1" t="s">
        <v>1679</v>
      </c>
      <c r="Q95">
        <v>7.8822082064511106E-2</v>
      </c>
      <c r="V95" s="132" t="s">
        <v>1823</v>
      </c>
      <c r="W95" s="132">
        <v>34450078.760187954</v>
      </c>
      <c r="X95" s="132">
        <v>50045541.547631003</v>
      </c>
      <c r="Y95" s="132">
        <f t="shared" si="1"/>
        <v>0.68837458232717863</v>
      </c>
    </row>
    <row r="96" spans="16:25" x14ac:dyDescent="0.25">
      <c r="P96" s="1" t="s">
        <v>1680</v>
      </c>
      <c r="Q96">
        <v>0.9514249854562391</v>
      </c>
      <c r="V96" s="132" t="s">
        <v>1824</v>
      </c>
      <c r="W96" s="132">
        <v>1986238939.1831069</v>
      </c>
      <c r="X96" s="132">
        <v>7414877930.7207708</v>
      </c>
      <c r="Y96" s="132">
        <f t="shared" si="1"/>
        <v>0.26787210224376984</v>
      </c>
    </row>
    <row r="97" spans="16:25" x14ac:dyDescent="0.25">
      <c r="P97" s="1" t="s">
        <v>1681</v>
      </c>
      <c r="Q97">
        <v>0.42549030888628236</v>
      </c>
      <c r="V97" s="132" t="s">
        <v>1825</v>
      </c>
      <c r="W97" s="132">
        <v>35786028.644732744</v>
      </c>
      <c r="X97" s="132">
        <v>48804375.466935001</v>
      </c>
      <c r="Y97" s="132">
        <f t="shared" si="1"/>
        <v>0.73325451462805424</v>
      </c>
    </row>
    <row r="98" spans="16:25" x14ac:dyDescent="0.25">
      <c r="P98" s="1" t="s">
        <v>1682</v>
      </c>
      <c r="Q98">
        <v>1.1935158774188819</v>
      </c>
      <c r="V98" s="132" t="s">
        <v>1826</v>
      </c>
      <c r="W98" s="132">
        <v>129329589.0228188</v>
      </c>
      <c r="X98" s="132">
        <v>621460777.75914598</v>
      </c>
      <c r="Y98" s="132">
        <f t="shared" si="1"/>
        <v>0.20810579468772511</v>
      </c>
    </row>
    <row r="99" spans="16:25" x14ac:dyDescent="0.25">
      <c r="P99" s="1" t="s">
        <v>1683</v>
      </c>
      <c r="Q99">
        <v>2.0279239711887698</v>
      </c>
      <c r="V99" s="132" t="s">
        <v>1827</v>
      </c>
      <c r="W99" s="132">
        <v>57416630.780953877</v>
      </c>
      <c r="X99" s="132">
        <v>317987320.43977201</v>
      </c>
      <c r="Y99" s="132">
        <f t="shared" si="1"/>
        <v>0.18056264225110447</v>
      </c>
    </row>
    <row r="100" spans="16:25" x14ac:dyDescent="0.25">
      <c r="P100" s="1" t="s">
        <v>1684</v>
      </c>
      <c r="Q100">
        <v>0.29339439414509388</v>
      </c>
      <c r="V100" s="132" t="s">
        <v>1828</v>
      </c>
      <c r="W100" s="132">
        <v>121175719.71506101</v>
      </c>
      <c r="X100" s="132">
        <v>2061561197.6887121</v>
      </c>
      <c r="Y100" s="132">
        <f t="shared" si="1"/>
        <v>5.8778618772469773E-2</v>
      </c>
    </row>
    <row r="101" spans="16:25" x14ac:dyDescent="0.25">
      <c r="P101" s="1" t="s">
        <v>1685</v>
      </c>
      <c r="Q101">
        <v>0.84428238918717013</v>
      </c>
      <c r="V101" s="132" t="s">
        <v>1829</v>
      </c>
      <c r="W101" s="132">
        <v>24481755.06509959</v>
      </c>
      <c r="X101" s="132">
        <v>27937983.465318002</v>
      </c>
      <c r="Y101" s="132">
        <f t="shared" si="1"/>
        <v>0.87628926745880042</v>
      </c>
    </row>
    <row r="102" spans="16:25" x14ac:dyDescent="0.25">
      <c r="P102" s="1" t="s">
        <v>1686</v>
      </c>
      <c r="Q102">
        <v>0.41353145125778101</v>
      </c>
      <c r="V102" s="132" t="s">
        <v>1830</v>
      </c>
      <c r="W102" s="132">
        <v>263078884.54162648</v>
      </c>
      <c r="X102" s="132">
        <v>90571409.688501999</v>
      </c>
      <c r="Y102" s="132">
        <f t="shared" si="1"/>
        <v>2.9046570595116203</v>
      </c>
    </row>
    <row r="103" spans="16:25" x14ac:dyDescent="0.25">
      <c r="P103" s="1" t="s">
        <v>1687</v>
      </c>
      <c r="Q103">
        <v>0.51946314955008543</v>
      </c>
      <c r="V103" s="132" t="s">
        <v>1831</v>
      </c>
      <c r="W103" s="132">
        <v>99860523.385448501</v>
      </c>
      <c r="X103" s="132">
        <v>82219425.10853</v>
      </c>
      <c r="Y103" s="132">
        <f t="shared" si="1"/>
        <v>1.2145611971092254</v>
      </c>
    </row>
    <row r="104" spans="16:25" x14ac:dyDescent="0.25">
      <c r="P104" s="1" t="s">
        <v>1688</v>
      </c>
      <c r="Q104">
        <v>0.9820894975457205</v>
      </c>
      <c r="V104" s="132" t="s">
        <v>1832</v>
      </c>
      <c r="W104" s="132">
        <v>1727321699.8281255</v>
      </c>
      <c r="X104" s="132">
        <v>3054515580.8699708</v>
      </c>
      <c r="Y104" s="132">
        <f t="shared" si="1"/>
        <v>0.5654977537669521</v>
      </c>
    </row>
    <row r="105" spans="16:25" x14ac:dyDescent="0.25">
      <c r="P105" s="1" t="s">
        <v>1689</v>
      </c>
      <c r="Q105">
        <v>0.14084462729428318</v>
      </c>
      <c r="V105" s="132" t="s">
        <v>1833</v>
      </c>
      <c r="W105" s="132">
        <v>147149602359.15939</v>
      </c>
      <c r="X105" s="132">
        <v>205350688745.12494</v>
      </c>
      <c r="Y105" s="132">
        <f t="shared" si="1"/>
        <v>0.71657710650192674</v>
      </c>
    </row>
    <row r="106" spans="16:25" x14ac:dyDescent="0.25">
      <c r="P106" s="1" t="s">
        <v>1690</v>
      </c>
      <c r="Q106">
        <v>0.34039175323447562</v>
      </c>
      <c r="V106" s="132" t="s">
        <v>1834</v>
      </c>
      <c r="W106" s="132">
        <v>31095256241.023361</v>
      </c>
      <c r="X106" s="132">
        <v>35103908788.576515</v>
      </c>
      <c r="Y106" s="132">
        <f t="shared" si="1"/>
        <v>0.88580609151828571</v>
      </c>
    </row>
    <row r="107" spans="16:25" x14ac:dyDescent="0.25">
      <c r="P107" s="1" t="s">
        <v>1691</v>
      </c>
      <c r="Q107">
        <v>0.62193121786246552</v>
      </c>
      <c r="V107" s="132" t="s">
        <v>1835</v>
      </c>
      <c r="W107" s="132">
        <v>3690842.6880163532</v>
      </c>
      <c r="X107" s="132">
        <v>81848658.121056005</v>
      </c>
      <c r="Y107" s="132">
        <f t="shared" si="1"/>
        <v>4.5093502724962382E-2</v>
      </c>
    </row>
    <row r="108" spans="16:25" x14ac:dyDescent="0.25">
      <c r="P108" s="1" t="s">
        <v>1692</v>
      </c>
      <c r="Q108">
        <v>0.6055338466899266</v>
      </c>
      <c r="V108" s="132" t="s">
        <v>1836</v>
      </c>
      <c r="W108" s="132">
        <v>441113581.09738529</v>
      </c>
      <c r="X108" s="132">
        <v>405482453.24260402</v>
      </c>
      <c r="Y108" s="132">
        <f t="shared" si="1"/>
        <v>1.0878734149155964</v>
      </c>
    </row>
    <row r="109" spans="16:25" x14ac:dyDescent="0.25">
      <c r="P109" s="1" t="s">
        <v>1693</v>
      </c>
      <c r="Q109">
        <v>0.39334818797506865</v>
      </c>
      <c r="V109" s="132" t="s">
        <v>1837</v>
      </c>
      <c r="W109" s="132">
        <v>33187807598.110825</v>
      </c>
      <c r="X109" s="132">
        <v>42310126101.023735</v>
      </c>
      <c r="Y109" s="132">
        <f t="shared" si="1"/>
        <v>0.7843939656163732</v>
      </c>
    </row>
    <row r="110" spans="16:25" x14ac:dyDescent="0.25">
      <c r="P110" s="1" t="s">
        <v>1694</v>
      </c>
      <c r="Q110">
        <v>0.35671399271055199</v>
      </c>
      <c r="V110" s="132" t="s">
        <v>1838</v>
      </c>
      <c r="W110" s="132">
        <v>233187945.10566729</v>
      </c>
      <c r="X110" s="132">
        <v>302792296.10443997</v>
      </c>
      <c r="Y110" s="132">
        <f t="shared" si="1"/>
        <v>0.77012509269798413</v>
      </c>
    </row>
    <row r="111" spans="16:25" x14ac:dyDescent="0.25">
      <c r="P111" s="1" t="s">
        <v>1695</v>
      </c>
      <c r="Q111">
        <v>0.67818601436930204</v>
      </c>
      <c r="V111" s="132" t="s">
        <v>1839</v>
      </c>
      <c r="W111" s="132">
        <v>14568191892.010899</v>
      </c>
      <c r="X111" s="132">
        <v>17571674282.171764</v>
      </c>
      <c r="Y111" s="132">
        <f t="shared" si="1"/>
        <v>0.82907249804828209</v>
      </c>
    </row>
    <row r="112" spans="16:25" x14ac:dyDescent="0.25">
      <c r="P112" s="1" t="s">
        <v>1696</v>
      </c>
      <c r="Q112">
        <v>0.56384331300145896</v>
      </c>
      <c r="V112" s="132" t="s">
        <v>1840</v>
      </c>
      <c r="W112" s="132">
        <v>2329157505.3728023</v>
      </c>
      <c r="X112" s="132">
        <v>782934382.57342386</v>
      </c>
      <c r="Y112" s="132">
        <f t="shared" si="1"/>
        <v>2.9749076770866849</v>
      </c>
    </row>
    <row r="113" spans="16:25" x14ac:dyDescent="0.25">
      <c r="P113" s="1" t="s">
        <v>1697</v>
      </c>
      <c r="Q113">
        <v>0.66154078493051149</v>
      </c>
      <c r="V113" s="132" t="s">
        <v>1841</v>
      </c>
      <c r="W113" s="132">
        <v>6947803.2118003713</v>
      </c>
      <c r="X113" s="132">
        <v>70964555.490992993</v>
      </c>
      <c r="Y113" s="132">
        <f t="shared" si="1"/>
        <v>9.790525937532582E-2</v>
      </c>
    </row>
    <row r="114" spans="16:25" x14ac:dyDescent="0.25">
      <c r="P114" s="1" t="s">
        <v>1698</v>
      </c>
      <c r="Q114">
        <v>0.29411554105618376</v>
      </c>
      <c r="V114" s="132" t="s">
        <v>1842</v>
      </c>
      <c r="W114" s="132">
        <v>56268870.797390647</v>
      </c>
      <c r="X114" s="132">
        <v>250530596.29188201</v>
      </c>
      <c r="Y114" s="132">
        <f t="shared" si="1"/>
        <v>0.22459879803197491</v>
      </c>
    </row>
    <row r="115" spans="16:25" x14ac:dyDescent="0.25">
      <c r="P115" s="1" t="s">
        <v>1699</v>
      </c>
      <c r="Q115">
        <v>0.62791803397226376</v>
      </c>
      <c r="V115" s="132" t="s">
        <v>1843</v>
      </c>
      <c r="W115" s="132">
        <v>3886957547.6405005</v>
      </c>
      <c r="X115" s="132">
        <v>4332435690.1575966</v>
      </c>
      <c r="Y115" s="132">
        <f t="shared" si="1"/>
        <v>0.89717605190790695</v>
      </c>
    </row>
    <row r="116" spans="16:25" x14ac:dyDescent="0.25">
      <c r="P116" s="1" t="s">
        <v>1700</v>
      </c>
      <c r="Q116">
        <v>0.79676346566156675</v>
      </c>
      <c r="V116" s="132" t="s">
        <v>1844</v>
      </c>
      <c r="W116" s="132">
        <v>50930553.146149695</v>
      </c>
      <c r="X116" s="132">
        <v>62389981.301276997</v>
      </c>
      <c r="Y116" s="132">
        <f t="shared" si="1"/>
        <v>0.81632582802372544</v>
      </c>
    </row>
    <row r="117" spans="16:25" x14ac:dyDescent="0.25">
      <c r="P117" s="1" t="s">
        <v>1701</v>
      </c>
      <c r="Q117">
        <v>0.31189175811308428</v>
      </c>
      <c r="V117" s="132" t="s">
        <v>1845</v>
      </c>
      <c r="W117" s="132">
        <v>34846357.327297278</v>
      </c>
      <c r="X117" s="132">
        <v>35264931.592490003</v>
      </c>
      <c r="Y117" s="132">
        <f t="shared" si="1"/>
        <v>0.98813058054302694</v>
      </c>
    </row>
    <row r="118" spans="16:25" x14ac:dyDescent="0.25">
      <c r="P118" s="1" t="s">
        <v>1702</v>
      </c>
      <c r="Q118">
        <v>0.43903197336014294</v>
      </c>
      <c r="V118" s="132" t="s">
        <v>1846</v>
      </c>
      <c r="W118" s="132">
        <v>405094911.40673411</v>
      </c>
      <c r="X118" s="132">
        <v>552738081.20270896</v>
      </c>
      <c r="Y118" s="132">
        <f t="shared" si="1"/>
        <v>0.7328876463971572</v>
      </c>
    </row>
    <row r="119" spans="16:25" x14ac:dyDescent="0.25">
      <c r="P119" s="1" t="s">
        <v>1703</v>
      </c>
      <c r="Q119">
        <v>1.61047430540657</v>
      </c>
      <c r="V119" s="132" t="s">
        <v>1847</v>
      </c>
      <c r="W119" s="132">
        <v>313157770.77491415</v>
      </c>
      <c r="X119" s="132">
        <v>576004666.79092002</v>
      </c>
      <c r="Y119" s="132">
        <f t="shared" si="1"/>
        <v>0.54367228050356253</v>
      </c>
    </row>
    <row r="120" spans="16:25" x14ac:dyDescent="0.25">
      <c r="P120" s="1" t="s">
        <v>1704</v>
      </c>
      <c r="Q120">
        <v>0.22146213781813898</v>
      </c>
      <c r="V120" s="132" t="s">
        <v>1848</v>
      </c>
      <c r="W120" s="132">
        <v>20276947.020181891</v>
      </c>
      <c r="X120" s="132">
        <v>31566246.598081</v>
      </c>
      <c r="Y120" s="132">
        <f t="shared" si="1"/>
        <v>0.64236167442899539</v>
      </c>
    </row>
    <row r="121" spans="16:25" x14ac:dyDescent="0.25">
      <c r="P121" s="1" t="s">
        <v>1705</v>
      </c>
      <c r="Q121">
        <v>0.82517226158292412</v>
      </c>
      <c r="V121" s="132" t="s">
        <v>1849</v>
      </c>
      <c r="W121" s="132">
        <v>63711435.441038758</v>
      </c>
      <c r="X121" s="132">
        <v>80047784.954211995</v>
      </c>
      <c r="Y121" s="132">
        <f t="shared" si="1"/>
        <v>0.79591753197770854</v>
      </c>
    </row>
    <row r="122" spans="16:25" x14ac:dyDescent="0.25">
      <c r="P122" s="1" t="s">
        <v>1706</v>
      </c>
      <c r="Q122">
        <v>0.72086593349145689</v>
      </c>
      <c r="V122" s="132" t="s">
        <v>1850</v>
      </c>
      <c r="W122" s="132">
        <v>61301972.432536863</v>
      </c>
      <c r="X122" s="132">
        <v>61161709.640896</v>
      </c>
      <c r="Y122" s="132">
        <f t="shared" si="1"/>
        <v>1.0022933105118284</v>
      </c>
    </row>
    <row r="123" spans="16:25" x14ac:dyDescent="0.25">
      <c r="P123" s="1" t="s">
        <v>1707</v>
      </c>
      <c r="Q123">
        <v>0.50366756519812517</v>
      </c>
      <c r="V123" s="132" t="s">
        <v>1851</v>
      </c>
      <c r="W123" s="132">
        <v>4892945.2867296217</v>
      </c>
      <c r="X123" s="132">
        <v>99718200.791811004</v>
      </c>
      <c r="Y123" s="132">
        <f t="shared" si="1"/>
        <v>4.9067725328748986E-2</v>
      </c>
    </row>
    <row r="124" spans="16:25" x14ac:dyDescent="0.25">
      <c r="P124" s="1" t="s">
        <v>1708</v>
      </c>
      <c r="Q124">
        <v>0.88828074102413301</v>
      </c>
      <c r="V124" s="132" t="s">
        <v>1852</v>
      </c>
      <c r="W124" s="132">
        <v>102880006443.80573</v>
      </c>
      <c r="X124" s="132">
        <v>127305294676.39621</v>
      </c>
      <c r="Y124" s="132">
        <f t="shared" si="1"/>
        <v>0.8081361164539278</v>
      </c>
    </row>
    <row r="125" spans="16:25" x14ac:dyDescent="0.25">
      <c r="P125" s="1" t="s">
        <v>1709</v>
      </c>
      <c r="Q125">
        <v>0.39970526869090273</v>
      </c>
      <c r="V125" s="132" t="s">
        <v>1853</v>
      </c>
      <c r="W125" s="132">
        <v>309921043.43275613</v>
      </c>
      <c r="X125" s="132">
        <v>437363574.97661203</v>
      </c>
      <c r="Y125" s="132">
        <f t="shared" si="1"/>
        <v>0.70861192189891242</v>
      </c>
    </row>
    <row r="126" spans="16:25" x14ac:dyDescent="0.25">
      <c r="P126" s="1" t="s">
        <v>1710</v>
      </c>
      <c r="Q126">
        <v>0.24075714481234434</v>
      </c>
      <c r="V126" s="132" t="s">
        <v>1854</v>
      </c>
      <c r="W126" s="132">
        <v>31384524.316703089</v>
      </c>
      <c r="X126" s="132">
        <v>40727815.868182003</v>
      </c>
      <c r="Y126" s="132">
        <f t="shared" si="1"/>
        <v>0.77059188291071057</v>
      </c>
    </row>
    <row r="127" spans="16:25" x14ac:dyDescent="0.25">
      <c r="P127" s="1" t="s">
        <v>1711</v>
      </c>
      <c r="Q127">
        <v>0.22361083864098347</v>
      </c>
      <c r="V127" s="132" t="s">
        <v>1855</v>
      </c>
      <c r="W127" s="132">
        <v>1272592579.7704663</v>
      </c>
      <c r="X127" s="132">
        <v>2311000151.1690383</v>
      </c>
      <c r="Y127" s="132">
        <f t="shared" si="1"/>
        <v>0.55066745847104981</v>
      </c>
    </row>
    <row r="128" spans="16:25" x14ac:dyDescent="0.25">
      <c r="P128" s="1" t="s">
        <v>1712</v>
      </c>
      <c r="Q128">
        <v>0.22598535436179359</v>
      </c>
      <c r="V128" s="132" t="s">
        <v>1856</v>
      </c>
      <c r="W128" s="132">
        <v>1542428881.5620437</v>
      </c>
      <c r="X128" s="132">
        <v>1652518824.3414407</v>
      </c>
      <c r="Y128" s="132">
        <f t="shared" si="1"/>
        <v>0.93338052120327897</v>
      </c>
    </row>
    <row r="129" spans="16:25" x14ac:dyDescent="0.25">
      <c r="P129" s="1" t="s">
        <v>1713</v>
      </c>
      <c r="Q129">
        <v>0.18070320874786802</v>
      </c>
      <c r="V129" s="132" t="s">
        <v>1857</v>
      </c>
      <c r="W129" s="132">
        <v>71869755.882952824</v>
      </c>
      <c r="X129" s="132">
        <v>152585432.72122401</v>
      </c>
      <c r="Y129" s="132">
        <f t="shared" si="1"/>
        <v>0.47101321929112328</v>
      </c>
    </row>
    <row r="130" spans="16:25" x14ac:dyDescent="0.25">
      <c r="P130" s="1" t="s">
        <v>1714</v>
      </c>
      <c r="Q130">
        <v>0.9301140090077411</v>
      </c>
      <c r="V130" s="132" t="s">
        <v>1858</v>
      </c>
      <c r="W130" s="132">
        <v>419843547.24744797</v>
      </c>
      <c r="X130" s="132">
        <v>584106736.71197391</v>
      </c>
      <c r="Y130" s="132">
        <f t="shared" si="1"/>
        <v>0.71877881363055574</v>
      </c>
    </row>
    <row r="131" spans="16:25" x14ac:dyDescent="0.25">
      <c r="P131" s="1" t="s">
        <v>1715</v>
      </c>
      <c r="Q131">
        <v>0.15379412259411671</v>
      </c>
      <c r="V131" s="132" t="s">
        <v>1859</v>
      </c>
      <c r="W131" s="132">
        <v>746529831.83944559</v>
      </c>
      <c r="X131" s="132">
        <v>5295984335.3749256</v>
      </c>
      <c r="Y131" s="132">
        <f t="shared" ref="Y131:Y194" si="2">+W131/X131</f>
        <v>0.14096148790564644</v>
      </c>
    </row>
    <row r="132" spans="16:25" x14ac:dyDescent="0.25">
      <c r="P132" s="1" t="s">
        <v>1716</v>
      </c>
      <c r="Q132">
        <v>0.46186699669600301</v>
      </c>
      <c r="V132" s="132" t="s">
        <v>1860</v>
      </c>
      <c r="W132" s="132">
        <v>34450078.760187954</v>
      </c>
      <c r="X132" s="132">
        <v>50045541.547631003</v>
      </c>
      <c r="Y132" s="132">
        <f t="shared" si="2"/>
        <v>0.68837458232717863</v>
      </c>
    </row>
    <row r="133" spans="16:25" x14ac:dyDescent="0.25">
      <c r="P133" s="1" t="s">
        <v>1717</v>
      </c>
      <c r="Q133">
        <v>0.44474807557390611</v>
      </c>
      <c r="V133" s="132" t="s">
        <v>1861</v>
      </c>
      <c r="W133" s="132">
        <v>7175457.5652696798</v>
      </c>
      <c r="X133" s="132">
        <v>9246212.6757849995</v>
      </c>
      <c r="Y133" s="132">
        <f t="shared" si="2"/>
        <v>0.77604288554399781</v>
      </c>
    </row>
    <row r="134" spans="16:25" x14ac:dyDescent="0.25">
      <c r="P134" s="1" t="s">
        <v>1718</v>
      </c>
      <c r="Q134">
        <v>0.80627240342123008</v>
      </c>
      <c r="V134" s="132" t="s">
        <v>1862</v>
      </c>
      <c r="W134" s="132">
        <v>16201208.129323568</v>
      </c>
      <c r="X134" s="132">
        <v>46109026.363184005</v>
      </c>
      <c r="Y134" s="132">
        <f t="shared" si="2"/>
        <v>0.35136738741157864</v>
      </c>
    </row>
    <row r="135" spans="16:25" x14ac:dyDescent="0.25">
      <c r="P135" s="1" t="s">
        <v>1719</v>
      </c>
      <c r="Q135">
        <v>0.93070360422935439</v>
      </c>
      <c r="V135" s="132" t="s">
        <v>1863</v>
      </c>
      <c r="W135" s="132">
        <v>493067210.74022621</v>
      </c>
      <c r="X135" s="132">
        <v>565077696.40168488</v>
      </c>
      <c r="Y135" s="132">
        <f t="shared" si="2"/>
        <v>0.872565337262453</v>
      </c>
    </row>
    <row r="136" spans="16:25" x14ac:dyDescent="0.25">
      <c r="P136" s="1" t="s">
        <v>1720</v>
      </c>
      <c r="Q136">
        <v>0.92308632762053044</v>
      </c>
      <c r="V136" s="132" t="s">
        <v>1864</v>
      </c>
      <c r="W136" s="132">
        <v>125069874.58713636</v>
      </c>
      <c r="X136" s="132">
        <v>496227398.70606697</v>
      </c>
      <c r="Y136" s="132">
        <f t="shared" si="2"/>
        <v>0.25204145299768033</v>
      </c>
    </row>
    <row r="137" spans="16:25" x14ac:dyDescent="0.25">
      <c r="P137" s="1" t="s">
        <v>1721</v>
      </c>
      <c r="Q137">
        <v>1.0126145358950494</v>
      </c>
      <c r="V137" s="132" t="s">
        <v>1865</v>
      </c>
      <c r="W137" s="132">
        <v>316727856.58170462</v>
      </c>
      <c r="X137" s="132">
        <v>265373810.750357</v>
      </c>
      <c r="Y137" s="132">
        <f t="shared" si="2"/>
        <v>1.1935158774188819</v>
      </c>
    </row>
    <row r="138" spans="16:25" x14ac:dyDescent="0.25">
      <c r="P138" s="1" t="s">
        <v>1722</v>
      </c>
      <c r="Q138">
        <v>1.4480894175286128</v>
      </c>
      <c r="V138" s="132" t="s">
        <v>1866</v>
      </c>
      <c r="W138" s="132">
        <v>397747800.01396698</v>
      </c>
      <c r="X138" s="132">
        <v>575505548.81375098</v>
      </c>
      <c r="Y138" s="132">
        <f t="shared" si="2"/>
        <v>0.69112765434463053</v>
      </c>
    </row>
    <row r="139" spans="16:25" x14ac:dyDescent="0.25">
      <c r="Q139">
        <v>2.5766015219407699</v>
      </c>
      <c r="V139" s="132" t="s">
        <v>1867</v>
      </c>
      <c r="W139" s="132">
        <v>392494423.72462374</v>
      </c>
      <c r="X139" s="132">
        <v>511934463.47406703</v>
      </c>
      <c r="Y139" s="132">
        <f t="shared" si="2"/>
        <v>0.76668880829216968</v>
      </c>
    </row>
    <row r="140" spans="16:25" x14ac:dyDescent="0.25">
      <c r="V140" s="132" t="s">
        <v>1868</v>
      </c>
      <c r="W140" s="132">
        <v>25186812.288974639</v>
      </c>
      <c r="X140" s="132">
        <v>25646147.679939002</v>
      </c>
      <c r="Y140" s="132">
        <f t="shared" si="2"/>
        <v>0.9820894975457205</v>
      </c>
    </row>
    <row r="141" spans="16:25" x14ac:dyDescent="0.25">
      <c r="V141" s="132" t="s">
        <v>1869</v>
      </c>
      <c r="W141" s="132">
        <v>55298604382.545906</v>
      </c>
      <c r="X141" s="132">
        <v>72921934305.783386</v>
      </c>
      <c r="Y141" s="132">
        <f t="shared" si="2"/>
        <v>0.75832607718087108</v>
      </c>
    </row>
    <row r="142" spans="16:25" x14ac:dyDescent="0.25">
      <c r="V142" s="132" t="s">
        <v>1870</v>
      </c>
      <c r="W142" s="132">
        <v>16972238.617717069</v>
      </c>
      <c r="X142" s="132">
        <v>37169081.294030003</v>
      </c>
      <c r="Y142" s="132">
        <f t="shared" si="2"/>
        <v>0.456622494472122</v>
      </c>
    </row>
    <row r="143" spans="16:25" x14ac:dyDescent="0.25">
      <c r="V143" s="132" t="s">
        <v>1871</v>
      </c>
      <c r="W143" s="132">
        <v>2413652759.3767157</v>
      </c>
      <c r="X143" s="132">
        <v>2715792427.3926563</v>
      </c>
      <c r="Y143" s="132">
        <f t="shared" si="2"/>
        <v>0.8887471424662543</v>
      </c>
    </row>
    <row r="144" spans="16:25" x14ac:dyDescent="0.25">
      <c r="V144" s="132" t="s">
        <v>1872</v>
      </c>
      <c r="W144" s="132">
        <v>1485776919.5215435</v>
      </c>
      <c r="X144" s="132">
        <v>1926993531.147578</v>
      </c>
      <c r="Y144" s="132">
        <f t="shared" si="2"/>
        <v>0.77103368304341025</v>
      </c>
    </row>
    <row r="145" spans="22:25" x14ac:dyDescent="0.25">
      <c r="V145" s="132" t="s">
        <v>1873</v>
      </c>
      <c r="W145" s="132">
        <v>190599366.35458249</v>
      </c>
      <c r="X145" s="132">
        <v>38800370.834136002</v>
      </c>
      <c r="Y145" s="132">
        <f t="shared" si="2"/>
        <v>4.9123078531738136</v>
      </c>
    </row>
    <row r="146" spans="22:25" x14ac:dyDescent="0.25">
      <c r="V146" s="132" t="s">
        <v>1874</v>
      </c>
      <c r="W146" s="132">
        <v>4227736126.6548052</v>
      </c>
      <c r="X146" s="132">
        <v>5548320542.5594902</v>
      </c>
      <c r="Y146" s="132">
        <f t="shared" si="2"/>
        <v>0.76198483743416034</v>
      </c>
    </row>
    <row r="147" spans="22:25" x14ac:dyDescent="0.25">
      <c r="V147" s="132" t="s">
        <v>1875</v>
      </c>
      <c r="W147" s="132">
        <v>8087145880.851203</v>
      </c>
      <c r="X147" s="132">
        <v>10350828668.945938</v>
      </c>
      <c r="Y147" s="132">
        <f t="shared" si="2"/>
        <v>0.78130419693969744</v>
      </c>
    </row>
    <row r="148" spans="22:25" x14ac:dyDescent="0.25">
      <c r="V148" s="132" t="s">
        <v>1876</v>
      </c>
      <c r="W148" s="132">
        <v>58214462.64740774</v>
      </c>
      <c r="X148" s="132">
        <v>76876544.704744995</v>
      </c>
      <c r="Y148" s="132">
        <f t="shared" si="2"/>
        <v>0.75724608683947014</v>
      </c>
    </row>
    <row r="149" spans="22:25" x14ac:dyDescent="0.25">
      <c r="V149" s="132" t="s">
        <v>1877</v>
      </c>
      <c r="W149" s="132">
        <v>15260852675.176428</v>
      </c>
      <c r="X149" s="132">
        <v>34345820292.165619</v>
      </c>
      <c r="Y149" s="132">
        <f t="shared" si="2"/>
        <v>0.44432925303162646</v>
      </c>
    </row>
    <row r="150" spans="22:25" x14ac:dyDescent="0.25">
      <c r="V150" s="132" t="s">
        <v>1878</v>
      </c>
      <c r="W150" s="132">
        <v>28258441.514063023</v>
      </c>
      <c r="X150" s="132">
        <v>166764203.88462499</v>
      </c>
      <c r="Y150" s="132">
        <f t="shared" si="2"/>
        <v>0.16945148212750435</v>
      </c>
    </row>
    <row r="151" spans="22:25" x14ac:dyDescent="0.25">
      <c r="V151" s="132" t="s">
        <v>1879</v>
      </c>
      <c r="W151" s="132">
        <v>99892325.339074954</v>
      </c>
      <c r="X151" s="132">
        <v>144729348.693966</v>
      </c>
      <c r="Y151" s="132">
        <f t="shared" si="2"/>
        <v>0.69020089042409705</v>
      </c>
    </row>
    <row r="152" spans="22:25" x14ac:dyDescent="0.25">
      <c r="V152" s="132" t="s">
        <v>1880</v>
      </c>
      <c r="W152" s="132">
        <v>13448747.175085463</v>
      </c>
      <c r="X152" s="132">
        <v>61856967.851455003</v>
      </c>
      <c r="Y152" s="132">
        <f t="shared" si="2"/>
        <v>0.21741685120068685</v>
      </c>
    </row>
    <row r="153" spans="22:25" x14ac:dyDescent="0.25">
      <c r="V153" s="132" t="s">
        <v>1881</v>
      </c>
      <c r="W153" s="132">
        <v>74412508.749022067</v>
      </c>
      <c r="X153" s="132">
        <v>32329636.993537001</v>
      </c>
      <c r="Y153" s="132">
        <f t="shared" si="2"/>
        <v>2.3016809240356713</v>
      </c>
    </row>
    <row r="154" spans="22:25" x14ac:dyDescent="0.25">
      <c r="V154" s="132" t="s">
        <v>1882</v>
      </c>
      <c r="W154" s="132">
        <v>7217000182.0420427</v>
      </c>
      <c r="X154" s="132">
        <v>7952045382.3534689</v>
      </c>
      <c r="Y154" s="132">
        <f t="shared" si="2"/>
        <v>0.90756526591981246</v>
      </c>
    </row>
    <row r="155" spans="22:25" x14ac:dyDescent="0.25">
      <c r="V155" s="132" t="s">
        <v>1883</v>
      </c>
      <c r="W155" s="132">
        <v>110065656.45171568</v>
      </c>
      <c r="X155" s="132">
        <v>388596504.67359096</v>
      </c>
      <c r="Y155" s="132">
        <f t="shared" si="2"/>
        <v>0.2832389255383741</v>
      </c>
    </row>
    <row r="156" spans="22:25" x14ac:dyDescent="0.25">
      <c r="V156" s="132" t="s">
        <v>1884</v>
      </c>
      <c r="W156" s="132">
        <v>419362134.21409637</v>
      </c>
      <c r="X156" s="132">
        <v>942738681.6499579</v>
      </c>
      <c r="Y156" s="132">
        <f t="shared" si="2"/>
        <v>0.44483391036860731</v>
      </c>
    </row>
    <row r="157" spans="22:25" x14ac:dyDescent="0.25">
      <c r="V157" s="132" t="s">
        <v>1885</v>
      </c>
      <c r="W157" s="132">
        <v>95129646.709235981</v>
      </c>
      <c r="X157" s="132">
        <v>71349931.972409993</v>
      </c>
      <c r="Y157" s="132">
        <f t="shared" si="2"/>
        <v>1.3332829349581057</v>
      </c>
    </row>
    <row r="158" spans="22:25" x14ac:dyDescent="0.25">
      <c r="V158" s="132" t="s">
        <v>1886</v>
      </c>
      <c r="W158" s="132">
        <v>408297885.31591731</v>
      </c>
      <c r="X158" s="132">
        <v>384401037.286412</v>
      </c>
      <c r="Y158" s="132">
        <f t="shared" si="2"/>
        <v>1.0621664504294772</v>
      </c>
    </row>
    <row r="159" spans="22:25" x14ac:dyDescent="0.25">
      <c r="V159" s="132" t="s">
        <v>1887</v>
      </c>
      <c r="W159" s="132">
        <v>101173524.18671881</v>
      </c>
      <c r="X159" s="132">
        <v>109603534.533457</v>
      </c>
      <c r="Y159" s="132">
        <f t="shared" si="2"/>
        <v>0.92308632762053044</v>
      </c>
    </row>
    <row r="160" spans="22:25" x14ac:dyDescent="0.25">
      <c r="V160" s="132" t="s">
        <v>1888</v>
      </c>
      <c r="W160" s="132">
        <v>37671427.802650668</v>
      </c>
      <c r="X160" s="132">
        <v>37202140.071347997</v>
      </c>
      <c r="Y160" s="132">
        <f t="shared" si="2"/>
        <v>1.0126145358950494</v>
      </c>
    </row>
    <row r="161" spans="22:25" x14ac:dyDescent="0.25">
      <c r="V161" s="132" t="s">
        <v>1889</v>
      </c>
      <c r="W161" s="132">
        <v>6704665.9713322949</v>
      </c>
      <c r="X161" s="132">
        <v>30752124.936101001</v>
      </c>
      <c r="Y161" s="132">
        <f t="shared" si="2"/>
        <v>0.21802285160013291</v>
      </c>
    </row>
    <row r="162" spans="22:25" x14ac:dyDescent="0.25">
      <c r="V162" s="132" t="s">
        <v>1890</v>
      </c>
      <c r="W162" s="132">
        <v>474518254.83371627</v>
      </c>
      <c r="X162" s="132">
        <v>1623327922.6065311</v>
      </c>
      <c r="Y162" s="132">
        <f t="shared" si="2"/>
        <v>0.29231201424281295</v>
      </c>
    </row>
    <row r="163" spans="22:25" x14ac:dyDescent="0.25">
      <c r="V163" s="132" t="s">
        <v>1891</v>
      </c>
      <c r="W163" s="132">
        <v>332253381.22372627</v>
      </c>
      <c r="X163" s="132">
        <v>1527099950.4385891</v>
      </c>
      <c r="Y163" s="132">
        <f t="shared" si="2"/>
        <v>0.21757147011124045</v>
      </c>
    </row>
    <row r="164" spans="22:25" x14ac:dyDescent="0.25">
      <c r="V164" s="132" t="s">
        <v>1892</v>
      </c>
      <c r="W164" s="132">
        <v>131116802000.40356</v>
      </c>
      <c r="X164" s="132">
        <v>157224205233.85977</v>
      </c>
      <c r="Y164" s="132">
        <f t="shared" si="2"/>
        <v>0.83394793953880508</v>
      </c>
    </row>
    <row r="165" spans="22:25" x14ac:dyDescent="0.25">
      <c r="V165" s="132" t="s">
        <v>1893</v>
      </c>
      <c r="W165" s="132">
        <v>11173579089.505571</v>
      </c>
      <c r="X165" s="132">
        <v>23378028429.088074</v>
      </c>
      <c r="Y165" s="132">
        <f t="shared" si="2"/>
        <v>0.47795215594839741</v>
      </c>
    </row>
    <row r="166" spans="22:25" x14ac:dyDescent="0.25">
      <c r="V166" s="132" t="s">
        <v>1894</v>
      </c>
      <c r="W166" s="132">
        <v>29982998.715775441</v>
      </c>
      <c r="X166" s="132">
        <v>71035353.130364001</v>
      </c>
      <c r="Y166" s="132">
        <f t="shared" si="2"/>
        <v>0.42208558688728803</v>
      </c>
    </row>
    <row r="167" spans="22:25" x14ac:dyDescent="0.25">
      <c r="V167" s="132" t="s">
        <v>1895</v>
      </c>
      <c r="W167" s="132">
        <v>146995011.20338091</v>
      </c>
      <c r="X167" s="132">
        <v>133559861.367275</v>
      </c>
      <c r="Y167" s="132">
        <f t="shared" si="2"/>
        <v>1.100592720736365</v>
      </c>
    </row>
    <row r="168" spans="22:25" x14ac:dyDescent="0.25">
      <c r="V168" s="132" t="s">
        <v>1896</v>
      </c>
      <c r="W168" s="132">
        <v>219262183.12787536</v>
      </c>
      <c r="X168" s="132">
        <v>106016738.128261</v>
      </c>
      <c r="Y168" s="132">
        <f t="shared" si="2"/>
        <v>2.0681845810291573</v>
      </c>
    </row>
    <row r="169" spans="22:25" x14ac:dyDescent="0.25">
      <c r="V169" s="132" t="s">
        <v>1897</v>
      </c>
      <c r="W169" s="132">
        <v>279118422.21197587</v>
      </c>
      <c r="X169" s="132">
        <v>625786975.35406899</v>
      </c>
      <c r="Y169" s="132">
        <f t="shared" si="2"/>
        <v>0.44602785485276558</v>
      </c>
    </row>
    <row r="170" spans="22:25" x14ac:dyDescent="0.25">
      <c r="V170" s="132" t="s">
        <v>1898</v>
      </c>
      <c r="W170" s="132">
        <v>4298628.4558712458</v>
      </c>
      <c r="X170" s="132">
        <v>5630705.3941900004</v>
      </c>
      <c r="Y170" s="132">
        <f t="shared" si="2"/>
        <v>0.76342627698241006</v>
      </c>
    </row>
    <row r="171" spans="22:25" x14ac:dyDescent="0.25">
      <c r="V171" s="132" t="s">
        <v>1899</v>
      </c>
      <c r="W171" s="132">
        <v>9267452.5645395443</v>
      </c>
      <c r="X171" s="132">
        <v>129502246.70965201</v>
      </c>
      <c r="Y171" s="132">
        <f t="shared" si="2"/>
        <v>7.1562098728043352E-2</v>
      </c>
    </row>
    <row r="172" spans="22:25" x14ac:dyDescent="0.25">
      <c r="V172" s="132" t="s">
        <v>1900</v>
      </c>
      <c r="W172" s="132">
        <v>888776785.95571661</v>
      </c>
      <c r="X172" s="132">
        <v>1770513533.1072588</v>
      </c>
      <c r="Y172" s="132">
        <f t="shared" si="2"/>
        <v>0.50198813470570292</v>
      </c>
    </row>
    <row r="173" spans="22:25" x14ac:dyDescent="0.25">
      <c r="V173" s="132" t="s">
        <v>1901</v>
      </c>
      <c r="W173" s="132">
        <v>493090958.03624445</v>
      </c>
      <c r="X173" s="132">
        <v>219599264.97817397</v>
      </c>
      <c r="Y173" s="132">
        <f t="shared" si="2"/>
        <v>2.2454126068466254</v>
      </c>
    </row>
    <row r="174" spans="22:25" x14ac:dyDescent="0.25">
      <c r="V174" s="132" t="s">
        <v>1902</v>
      </c>
      <c r="W174" s="132">
        <v>30122997.376890969</v>
      </c>
      <c r="X174" s="132">
        <v>28404275.606029999</v>
      </c>
      <c r="Y174" s="132">
        <f t="shared" si="2"/>
        <v>1.0605092625736985</v>
      </c>
    </row>
    <row r="175" spans="22:25" x14ac:dyDescent="0.25">
      <c r="V175" s="132" t="s">
        <v>1903</v>
      </c>
      <c r="W175" s="132">
        <v>290331927.82814252</v>
      </c>
      <c r="X175" s="132">
        <v>1542882603.190798</v>
      </c>
      <c r="Y175" s="132">
        <f t="shared" si="2"/>
        <v>0.18817499609349028</v>
      </c>
    </row>
    <row r="176" spans="22:25" x14ac:dyDescent="0.25">
      <c r="V176" s="132" t="s">
        <v>1904</v>
      </c>
      <c r="W176" s="132">
        <v>32746400.529367674</v>
      </c>
      <c r="X176" s="132">
        <v>30317528.107253</v>
      </c>
      <c r="Y176" s="132">
        <f t="shared" si="2"/>
        <v>1.0801144609653583</v>
      </c>
    </row>
    <row r="177" spans="22:25" x14ac:dyDescent="0.25">
      <c r="V177" s="132" t="s">
        <v>1905</v>
      </c>
      <c r="W177" s="132">
        <v>43854704.61162094</v>
      </c>
      <c r="X177" s="132">
        <v>82131809.011432007</v>
      </c>
      <c r="Y177" s="132">
        <f t="shared" si="2"/>
        <v>0.53395517692197381</v>
      </c>
    </row>
    <row r="178" spans="22:25" x14ac:dyDescent="0.25">
      <c r="V178" s="132" t="s">
        <v>1906</v>
      </c>
      <c r="W178" s="132">
        <v>76927704.171402901</v>
      </c>
      <c r="X178" s="132">
        <v>144755171.34694499</v>
      </c>
      <c r="Y178" s="132">
        <f t="shared" si="2"/>
        <v>0.53143320169905928</v>
      </c>
    </row>
    <row r="179" spans="22:25" x14ac:dyDescent="0.25">
      <c r="V179" s="132" t="s">
        <v>1907</v>
      </c>
      <c r="W179" s="132">
        <v>142328900.43936819</v>
      </c>
      <c r="X179" s="132">
        <v>61504249.872203</v>
      </c>
      <c r="Y179" s="132">
        <f t="shared" si="2"/>
        <v>2.3141311492312679</v>
      </c>
    </row>
    <row r="180" spans="22:25" x14ac:dyDescent="0.25">
      <c r="V180" s="132" t="s">
        <v>1908</v>
      </c>
      <c r="W180" s="132">
        <v>3306978440.3544455</v>
      </c>
      <c r="X180" s="132">
        <v>1723015403.9097443</v>
      </c>
      <c r="Y180" s="132">
        <f t="shared" si="2"/>
        <v>1.9192970839671455</v>
      </c>
    </row>
    <row r="181" spans="22:25" x14ac:dyDescent="0.25">
      <c r="V181" s="132" t="s">
        <v>1909</v>
      </c>
      <c r="W181" s="132">
        <v>1475925563.8331809</v>
      </c>
      <c r="X181" s="132">
        <v>4996938952.9357853</v>
      </c>
      <c r="Y181" s="132">
        <f t="shared" si="2"/>
        <v>0.29536593857446464</v>
      </c>
    </row>
    <row r="182" spans="22:25" x14ac:dyDescent="0.25">
      <c r="V182" s="132" t="s">
        <v>1910</v>
      </c>
      <c r="W182" s="132">
        <v>256917234.48910451</v>
      </c>
      <c r="X182" s="132">
        <v>941437344.37537801</v>
      </c>
      <c r="Y182" s="132">
        <f t="shared" si="2"/>
        <v>0.2728989199589944</v>
      </c>
    </row>
    <row r="183" spans="22:25" x14ac:dyDescent="0.25">
      <c r="V183" s="132" t="s">
        <v>1911</v>
      </c>
      <c r="W183" s="132">
        <v>386773655.33567244</v>
      </c>
      <c r="X183" s="132">
        <v>636293989.81320596</v>
      </c>
      <c r="Y183" s="132">
        <f t="shared" si="2"/>
        <v>0.60785369896266961</v>
      </c>
    </row>
    <row r="184" spans="22:25" x14ac:dyDescent="0.25">
      <c r="V184" s="132" t="s">
        <v>1912</v>
      </c>
      <c r="W184" s="132">
        <v>14876151.885585479</v>
      </c>
      <c r="X184" s="132">
        <v>15100760.532516999</v>
      </c>
      <c r="Y184" s="132">
        <f t="shared" si="2"/>
        <v>0.98512600431959296</v>
      </c>
    </row>
    <row r="185" spans="22:25" x14ac:dyDescent="0.25">
      <c r="V185" s="132" t="s">
        <v>1913</v>
      </c>
      <c r="W185" s="132">
        <v>754583074.88007665</v>
      </c>
      <c r="X185" s="132">
        <v>666075611.91584599</v>
      </c>
      <c r="Y185" s="132">
        <f t="shared" si="2"/>
        <v>1.1328790025949982</v>
      </c>
    </row>
    <row r="186" spans="22:25" x14ac:dyDescent="0.25">
      <c r="V186" s="132" t="s">
        <v>1914</v>
      </c>
      <c r="W186" s="132">
        <v>6073088.2289989078</v>
      </c>
      <c r="X186" s="132">
        <v>18492087.604235001</v>
      </c>
      <c r="Y186" s="132">
        <f t="shared" si="2"/>
        <v>0.32841550175265599</v>
      </c>
    </row>
    <row r="187" spans="22:25" x14ac:dyDescent="0.25">
      <c r="V187" s="132" t="s">
        <v>1915</v>
      </c>
      <c r="W187" s="132">
        <v>802649048.28426254</v>
      </c>
      <c r="X187" s="132">
        <v>2928490182.9419346</v>
      </c>
      <c r="Y187" s="132">
        <f t="shared" si="2"/>
        <v>0.27408288849987833</v>
      </c>
    </row>
    <row r="188" spans="22:25" x14ac:dyDescent="0.25">
      <c r="V188" s="132" t="s">
        <v>1916</v>
      </c>
      <c r="W188" s="132">
        <v>13928343.378708521</v>
      </c>
      <c r="X188" s="132">
        <v>158993660.219886</v>
      </c>
      <c r="Y188" s="132">
        <f t="shared" si="2"/>
        <v>8.7603136876312035E-2</v>
      </c>
    </row>
    <row r="189" spans="22:25" x14ac:dyDescent="0.25">
      <c r="V189" s="132" t="s">
        <v>1917</v>
      </c>
      <c r="W189" s="132">
        <v>74686722.064754128</v>
      </c>
      <c r="X189" s="132">
        <v>139677671.905633</v>
      </c>
      <c r="Y189" s="132">
        <f t="shared" si="2"/>
        <v>0.53470766691481575</v>
      </c>
    </row>
    <row r="190" spans="22:25" x14ac:dyDescent="0.25">
      <c r="V190" s="132" t="s">
        <v>1918</v>
      </c>
      <c r="W190" s="132">
        <v>4268164.0800773595</v>
      </c>
      <c r="X190" s="132">
        <v>95225510.158932999</v>
      </c>
      <c r="Y190" s="132">
        <f t="shared" si="2"/>
        <v>4.4821645722388052E-2</v>
      </c>
    </row>
    <row r="191" spans="22:25" x14ac:dyDescent="0.25">
      <c r="V191" s="132" t="s">
        <v>1919</v>
      </c>
      <c r="W191" s="132">
        <v>58407002.01067622</v>
      </c>
      <c r="X191" s="132">
        <v>20000000</v>
      </c>
      <c r="Y191" s="132">
        <f t="shared" si="2"/>
        <v>2.9203501005338111</v>
      </c>
    </row>
    <row r="192" spans="22:25" x14ac:dyDescent="0.25">
      <c r="V192" s="132" t="s">
        <v>1920</v>
      </c>
      <c r="W192" s="132">
        <v>1934554525.7059505</v>
      </c>
      <c r="X192" s="132">
        <v>2651181699.1972079</v>
      </c>
      <c r="Y192" s="132">
        <f t="shared" si="2"/>
        <v>0.72969518697709179</v>
      </c>
    </row>
    <row r="193" spans="22:25" x14ac:dyDescent="0.25">
      <c r="V193" s="132" t="s">
        <v>1921</v>
      </c>
      <c r="W193" s="132">
        <v>34968491.646406941</v>
      </c>
      <c r="X193" s="132">
        <v>51471202.312936999</v>
      </c>
      <c r="Y193" s="132">
        <f t="shared" si="2"/>
        <v>0.67937973225890247</v>
      </c>
    </row>
    <row r="194" spans="22:25" x14ac:dyDescent="0.25">
      <c r="V194" s="132" t="s">
        <v>1922</v>
      </c>
      <c r="W194" s="132">
        <v>771433785.29945779</v>
      </c>
      <c r="X194" s="132">
        <v>1153174485.3994679</v>
      </c>
      <c r="Y194" s="132">
        <f t="shared" si="2"/>
        <v>0.66896536046080446</v>
      </c>
    </row>
    <row r="195" spans="22:25" x14ac:dyDescent="0.25">
      <c r="V195" s="132" t="s">
        <v>1923</v>
      </c>
      <c r="W195" s="132">
        <v>2609771.0731437411</v>
      </c>
      <c r="X195" s="132">
        <v>59287504.365558006</v>
      </c>
      <c r="Y195" s="132">
        <f t="shared" ref="Y195:Y258" si="3">+W195/X195</f>
        <v>4.4018905856658727E-2</v>
      </c>
    </row>
    <row r="196" spans="22:25" x14ac:dyDescent="0.25">
      <c r="V196" s="132" t="s">
        <v>1924</v>
      </c>
      <c r="W196" s="132">
        <v>2308242.6137823341</v>
      </c>
      <c r="X196" s="132">
        <v>16791892.920136001</v>
      </c>
      <c r="Y196" s="132">
        <f t="shared" si="3"/>
        <v>0.13746172779689445</v>
      </c>
    </row>
    <row r="197" spans="22:25" x14ac:dyDescent="0.25">
      <c r="V197" s="132" t="s">
        <v>1925</v>
      </c>
      <c r="W197" s="132">
        <v>4773246271.1709681</v>
      </c>
      <c r="X197" s="132">
        <v>6608631544.4254093</v>
      </c>
      <c r="Y197" s="132">
        <f t="shared" si="3"/>
        <v>0.72227453430920252</v>
      </c>
    </row>
    <row r="198" spans="22:25" x14ac:dyDescent="0.25">
      <c r="V198" s="132" t="s">
        <v>1926</v>
      </c>
      <c r="W198" s="132">
        <v>428521984.2366333</v>
      </c>
      <c r="X198" s="132">
        <v>228999573.99322098</v>
      </c>
      <c r="Y198" s="132">
        <f t="shared" si="3"/>
        <v>1.8712785214583794</v>
      </c>
    </row>
    <row r="199" spans="22:25" x14ac:dyDescent="0.25">
      <c r="V199" s="132" t="s">
        <v>1927</v>
      </c>
      <c r="W199" s="132">
        <v>19070338.411946569</v>
      </c>
      <c r="X199" s="132">
        <v>20000000</v>
      </c>
      <c r="Y199" s="132">
        <f t="shared" si="3"/>
        <v>0.9535169205973284</v>
      </c>
    </row>
    <row r="200" spans="22:25" x14ac:dyDescent="0.25">
      <c r="V200" s="132" t="s">
        <v>1928</v>
      </c>
      <c r="W200" s="132">
        <v>1231906580.9267137</v>
      </c>
      <c r="X200" s="132">
        <v>1828332126.625236</v>
      </c>
      <c r="Y200" s="132">
        <f t="shared" si="3"/>
        <v>0.67378708878270721</v>
      </c>
    </row>
    <row r="201" spans="22:25" x14ac:dyDescent="0.25">
      <c r="V201" s="132" t="s">
        <v>1929</v>
      </c>
      <c r="W201" s="132">
        <v>1536349797.1108017</v>
      </c>
      <c r="X201" s="132">
        <v>727040426.631778</v>
      </c>
      <c r="Y201" s="132">
        <f t="shared" si="3"/>
        <v>2.113155941311792</v>
      </c>
    </row>
    <row r="202" spans="22:25" x14ac:dyDescent="0.25">
      <c r="V202" s="132" t="s">
        <v>1930</v>
      </c>
      <c r="W202" s="132">
        <v>1300037441.0725298</v>
      </c>
      <c r="X202" s="132">
        <v>2479361450.7604918</v>
      </c>
      <c r="Y202" s="132">
        <f t="shared" si="3"/>
        <v>0.52434365335226563</v>
      </c>
    </row>
    <row r="203" spans="22:25" x14ac:dyDescent="0.25">
      <c r="V203" s="132" t="s">
        <v>1931</v>
      </c>
      <c r="W203" s="132">
        <v>200081583.25365669</v>
      </c>
      <c r="X203" s="132">
        <v>720309038.35780001</v>
      </c>
      <c r="Y203" s="132">
        <f t="shared" si="3"/>
        <v>0.27777186262970355</v>
      </c>
    </row>
    <row r="204" spans="22:25" x14ac:dyDescent="0.25">
      <c r="V204" s="132" t="s">
        <v>1932</v>
      </c>
      <c r="W204" s="132">
        <v>1704176873.1098652</v>
      </c>
      <c r="X204" s="132">
        <v>2066983925.562032</v>
      </c>
      <c r="Y204" s="132">
        <f t="shared" si="3"/>
        <v>0.82447514566253044</v>
      </c>
    </row>
    <row r="205" spans="22:25" x14ac:dyDescent="0.25">
      <c r="V205" s="132" t="s">
        <v>1933</v>
      </c>
      <c r="W205" s="132">
        <v>14876151.885585479</v>
      </c>
      <c r="X205" s="132">
        <v>15100760.532516999</v>
      </c>
      <c r="Y205" s="132">
        <f t="shared" si="3"/>
        <v>0.98512600431959296</v>
      </c>
    </row>
    <row r="206" spans="22:25" x14ac:dyDescent="0.25">
      <c r="V206" s="132" t="s">
        <v>1934</v>
      </c>
      <c r="W206" s="132">
        <v>136003586.08957413</v>
      </c>
      <c r="X206" s="132">
        <v>359176419.92900002</v>
      </c>
      <c r="Y206" s="132">
        <f t="shared" si="3"/>
        <v>0.37865399436983799</v>
      </c>
    </row>
    <row r="207" spans="22:25" x14ac:dyDescent="0.25">
      <c r="V207" s="132" t="s">
        <v>1935</v>
      </c>
      <c r="W207" s="132">
        <v>2706843089.0644984</v>
      </c>
      <c r="X207" s="132">
        <v>4748840246.5707197</v>
      </c>
      <c r="Y207" s="132">
        <f t="shared" si="3"/>
        <v>0.57000087358575413</v>
      </c>
    </row>
    <row r="208" spans="22:25" x14ac:dyDescent="0.25">
      <c r="V208" s="132" t="s">
        <v>1936</v>
      </c>
      <c r="W208" s="132">
        <v>79388655.629626453</v>
      </c>
      <c r="X208" s="132">
        <v>163448678.72865301</v>
      </c>
      <c r="Y208" s="132">
        <f t="shared" si="3"/>
        <v>0.48570998705607399</v>
      </c>
    </row>
    <row r="209" spans="22:25" x14ac:dyDescent="0.25">
      <c r="V209" s="132" t="s">
        <v>1937</v>
      </c>
      <c r="W209" s="132">
        <v>578204035.27818513</v>
      </c>
      <c r="X209" s="132">
        <v>516036065.57492805</v>
      </c>
      <c r="Y209" s="132">
        <f t="shared" si="3"/>
        <v>1.1204721410973364</v>
      </c>
    </row>
    <row r="210" spans="22:25" x14ac:dyDescent="0.25">
      <c r="V210" s="132" t="s">
        <v>1938</v>
      </c>
      <c r="W210" s="132">
        <v>307531521.59957623</v>
      </c>
      <c r="X210" s="132">
        <v>234015241.88632298</v>
      </c>
      <c r="Y210" s="132">
        <f t="shared" si="3"/>
        <v>1.3141516728596896</v>
      </c>
    </row>
    <row r="211" spans="22:25" x14ac:dyDescent="0.25">
      <c r="V211" s="132" t="s">
        <v>1939</v>
      </c>
      <c r="W211" s="132">
        <v>232103166.93329599</v>
      </c>
      <c r="X211" s="132">
        <v>146914534.39592302</v>
      </c>
      <c r="Y211" s="132">
        <f t="shared" si="3"/>
        <v>1.5798516320229854</v>
      </c>
    </row>
    <row r="212" spans="22:25" x14ac:dyDescent="0.25">
      <c r="V212" s="132" t="s">
        <v>1940</v>
      </c>
      <c r="W212" s="132">
        <v>57200660.138639458</v>
      </c>
      <c r="X212" s="132">
        <v>60121040.558137</v>
      </c>
      <c r="Y212" s="132">
        <f t="shared" si="3"/>
        <v>0.9514249854562391</v>
      </c>
    </row>
    <row r="213" spans="22:25" x14ac:dyDescent="0.25">
      <c r="V213" s="132" t="s">
        <v>1941</v>
      </c>
      <c r="W213" s="132">
        <v>12349269647.794939</v>
      </c>
      <c r="X213" s="132">
        <v>25514822740.716164</v>
      </c>
      <c r="Y213" s="132">
        <f t="shared" si="3"/>
        <v>0.48400374062125712</v>
      </c>
    </row>
    <row r="214" spans="22:25" x14ac:dyDescent="0.25">
      <c r="V214" s="132" t="s">
        <v>1942</v>
      </c>
      <c r="W214" s="132">
        <v>51201796.118474871</v>
      </c>
      <c r="X214" s="132">
        <v>25248380.533941001</v>
      </c>
      <c r="Y214" s="132">
        <f t="shared" si="3"/>
        <v>2.0279239711887698</v>
      </c>
    </row>
    <row r="215" spans="22:25" x14ac:dyDescent="0.25">
      <c r="V215" s="132" t="s">
        <v>1943</v>
      </c>
      <c r="W215" s="132">
        <v>269513094.366889</v>
      </c>
      <c r="X215" s="132">
        <v>319221504.34330601</v>
      </c>
      <c r="Y215" s="132">
        <f t="shared" si="3"/>
        <v>0.84428238918717013</v>
      </c>
    </row>
    <row r="216" spans="22:25" x14ac:dyDescent="0.25">
      <c r="V216" s="132" t="s">
        <v>1944</v>
      </c>
      <c r="W216" s="132">
        <v>10675132549.08098</v>
      </c>
      <c r="X216" s="132">
        <v>18760291778.587242</v>
      </c>
      <c r="Y216" s="132">
        <f t="shared" si="3"/>
        <v>0.56902806603815403</v>
      </c>
    </row>
    <row r="217" spans="22:25" x14ac:dyDescent="0.25">
      <c r="V217" s="132" t="s">
        <v>1945</v>
      </c>
      <c r="W217" s="132">
        <v>73964772.740116924</v>
      </c>
      <c r="X217" s="132">
        <v>272507877.09126699</v>
      </c>
      <c r="Y217" s="132">
        <f t="shared" si="3"/>
        <v>0.27142251273472368</v>
      </c>
    </row>
    <row r="218" spans="22:25" x14ac:dyDescent="0.25">
      <c r="V218" s="132" t="s">
        <v>1946</v>
      </c>
      <c r="W218" s="132">
        <v>846957765.72718418</v>
      </c>
      <c r="X218" s="132">
        <v>1826902892.2256429</v>
      </c>
      <c r="Y218" s="132">
        <f t="shared" si="3"/>
        <v>0.46360305702694976</v>
      </c>
    </row>
    <row r="219" spans="22:25" x14ac:dyDescent="0.25">
      <c r="V219" s="132" t="s">
        <v>1947</v>
      </c>
      <c r="W219" s="132">
        <v>693177160.86472225</v>
      </c>
      <c r="X219" s="132">
        <v>1762248262.6223702</v>
      </c>
      <c r="Y219" s="132">
        <f t="shared" si="3"/>
        <v>0.39334818797506865</v>
      </c>
    </row>
    <row r="220" spans="22:25" x14ac:dyDescent="0.25">
      <c r="V220" s="132" t="s">
        <v>1948</v>
      </c>
      <c r="W220" s="132">
        <v>122890799.9608648</v>
      </c>
      <c r="X220" s="132">
        <v>120799550.15988199</v>
      </c>
      <c r="Y220" s="132">
        <f t="shared" si="3"/>
        <v>1.0173117350041037</v>
      </c>
    </row>
    <row r="221" spans="22:25" x14ac:dyDescent="0.25">
      <c r="V221" s="132" t="s">
        <v>1949</v>
      </c>
      <c r="W221" s="132">
        <v>79981889.019282311</v>
      </c>
      <c r="X221" s="132">
        <v>47333816.326051995</v>
      </c>
      <c r="Y221" s="132">
        <f t="shared" si="3"/>
        <v>1.689740976479456</v>
      </c>
    </row>
    <row r="222" spans="22:25" x14ac:dyDescent="0.25">
      <c r="V222" s="132" t="s">
        <v>1950</v>
      </c>
      <c r="W222" s="132">
        <v>275253473.14119935</v>
      </c>
      <c r="X222" s="132">
        <v>807784207.67374408</v>
      </c>
      <c r="Y222" s="132">
        <f t="shared" si="3"/>
        <v>0.3407512433721302</v>
      </c>
    </row>
    <row r="223" spans="22:25" x14ac:dyDescent="0.25">
      <c r="V223" s="132" t="s">
        <v>1951</v>
      </c>
      <c r="W223" s="132">
        <v>14943455.269865461</v>
      </c>
      <c r="X223" s="132">
        <v>20000000</v>
      </c>
      <c r="Y223" s="132">
        <f t="shared" si="3"/>
        <v>0.747172763493273</v>
      </c>
    </row>
    <row r="224" spans="22:25" x14ac:dyDescent="0.25">
      <c r="V224" s="132" t="s">
        <v>1952</v>
      </c>
      <c r="W224" s="132">
        <v>91187779.438640893</v>
      </c>
      <c r="X224" s="132">
        <v>19536594.470857002</v>
      </c>
      <c r="Y224" s="132">
        <f t="shared" si="3"/>
        <v>4.6675370968398262</v>
      </c>
    </row>
    <row r="225" spans="22:25" x14ac:dyDescent="0.25">
      <c r="V225" s="132" t="s">
        <v>1953</v>
      </c>
      <c r="W225" s="132">
        <v>6798093651.6572886</v>
      </c>
      <c r="X225" s="132">
        <v>7512098210.3510933</v>
      </c>
      <c r="Y225" s="132">
        <f t="shared" si="3"/>
        <v>0.90495271245123476</v>
      </c>
    </row>
    <row r="226" spans="22:25" x14ac:dyDescent="0.25">
      <c r="V226" s="132" t="s">
        <v>1954</v>
      </c>
      <c r="W226" s="132">
        <v>16422394.611100085</v>
      </c>
      <c r="X226" s="132">
        <v>35556544.911367998</v>
      </c>
      <c r="Y226" s="132">
        <f t="shared" si="3"/>
        <v>0.46186699669600301</v>
      </c>
    </row>
    <row r="227" spans="22:25" x14ac:dyDescent="0.25">
      <c r="V227" s="132" t="s">
        <v>1955</v>
      </c>
      <c r="W227" s="132">
        <v>51532030.4388154</v>
      </c>
      <c r="X227" s="132">
        <v>20000000</v>
      </c>
      <c r="Y227" s="132">
        <f t="shared" si="3"/>
        <v>2.5766015219407699</v>
      </c>
    </row>
    <row r="228" spans="22:25" x14ac:dyDescent="0.25">
      <c r="V228" s="132" t="s">
        <v>1956</v>
      </c>
      <c r="W228" s="132">
        <v>4675239.4402091578</v>
      </c>
      <c r="X228" s="132">
        <v>4763929.0028259996</v>
      </c>
      <c r="Y228" s="132">
        <f t="shared" si="3"/>
        <v>0.9813831057171023</v>
      </c>
    </row>
    <row r="229" spans="22:25" x14ac:dyDescent="0.25">
      <c r="V229" s="132" t="s">
        <v>1957</v>
      </c>
      <c r="W229" s="132">
        <v>2491203.961442438</v>
      </c>
      <c r="X229" s="132">
        <v>962113.08602199994</v>
      </c>
      <c r="Y229" s="132">
        <f t="shared" si="3"/>
        <v>2.5893047268930642</v>
      </c>
    </row>
    <row r="230" spans="22:25" x14ac:dyDescent="0.25">
      <c r="V230" s="132" t="s">
        <v>1958</v>
      </c>
      <c r="W230" s="132">
        <v>259574345041.58939</v>
      </c>
      <c r="X230" s="132">
        <v>156339460579.36139</v>
      </c>
      <c r="Y230" s="132">
        <f t="shared" si="3"/>
        <v>1.6603251928825971</v>
      </c>
    </row>
    <row r="231" spans="22:25" x14ac:dyDescent="0.25">
      <c r="V231" s="132" t="s">
        <v>1959</v>
      </c>
      <c r="W231" s="132">
        <v>31320000000</v>
      </c>
      <c r="X231" s="132">
        <v>161387986518.21329</v>
      </c>
      <c r="Y231" s="132">
        <f t="shared" si="3"/>
        <v>0.19406648955537598</v>
      </c>
    </row>
    <row r="232" spans="22:25" x14ac:dyDescent="0.25">
      <c r="V232" s="132" t="s">
        <v>1960</v>
      </c>
      <c r="W232" s="132">
        <v>31320000000</v>
      </c>
      <c r="X232" s="132">
        <v>161387986518.21329</v>
      </c>
      <c r="Y232" s="132">
        <f t="shared" si="3"/>
        <v>0.19406648955537598</v>
      </c>
    </row>
    <row r="233" spans="22:25" x14ac:dyDescent="0.25">
      <c r="V233" s="132" t="s">
        <v>1961</v>
      </c>
      <c r="W233" s="132">
        <v>42399110511.667427</v>
      </c>
      <c r="X233" s="132">
        <v>228030803649.98129</v>
      </c>
      <c r="Y233" s="132">
        <f t="shared" si="3"/>
        <v>0.18593589038412753</v>
      </c>
    </row>
    <row r="234" spans="22:25" x14ac:dyDescent="0.25">
      <c r="V234" s="132" t="s">
        <v>1962</v>
      </c>
      <c r="W234" s="132">
        <v>43961253811.152878</v>
      </c>
      <c r="X234" s="132">
        <v>229599287564.44864</v>
      </c>
      <c r="Y234" s="132">
        <f t="shared" si="3"/>
        <v>0.19146946960283112</v>
      </c>
    </row>
    <row r="235" spans="22:25" x14ac:dyDescent="0.25">
      <c r="V235" s="132" t="s">
        <v>1963</v>
      </c>
      <c r="W235" s="132">
        <v>43120773173.879753</v>
      </c>
      <c r="X235" s="132">
        <v>235769318017.05353</v>
      </c>
      <c r="Y235" s="132">
        <f t="shared" si="3"/>
        <v>0.1828939131543858</v>
      </c>
    </row>
    <row r="236" spans="22:25" x14ac:dyDescent="0.25">
      <c r="V236" s="132" t="s">
        <v>1964</v>
      </c>
      <c r="W236" s="132">
        <v>177230096816.01215</v>
      </c>
      <c r="X236" s="132">
        <v>240643216103.47455</v>
      </c>
      <c r="Y236" s="132">
        <f t="shared" si="3"/>
        <v>0.7364849077640514</v>
      </c>
    </row>
    <row r="237" spans="22:25" x14ac:dyDescent="0.25">
      <c r="V237" s="132" t="s">
        <v>1965</v>
      </c>
      <c r="W237" s="132">
        <v>31320000000</v>
      </c>
      <c r="X237" s="132">
        <v>161387986518.21329</v>
      </c>
      <c r="Y237" s="132">
        <f t="shared" si="3"/>
        <v>0.19406648955537598</v>
      </c>
    </row>
    <row r="238" spans="22:25" x14ac:dyDescent="0.25">
      <c r="V238" s="132" t="s">
        <v>1966</v>
      </c>
      <c r="W238" s="132">
        <v>42399110511.667427</v>
      </c>
      <c r="X238" s="132">
        <v>228030803649.98129</v>
      </c>
      <c r="Y238" s="132">
        <f t="shared" si="3"/>
        <v>0.18593589038412753</v>
      </c>
    </row>
    <row r="239" spans="22:25" x14ac:dyDescent="0.25">
      <c r="V239" s="132" t="s">
        <v>1967</v>
      </c>
      <c r="W239" s="132">
        <v>721662662.21232903</v>
      </c>
      <c r="X239" s="132">
        <v>7738514367.0722227</v>
      </c>
      <c r="Y239" s="132">
        <f t="shared" si="3"/>
        <v>9.3255969812893399E-2</v>
      </c>
    </row>
    <row r="240" spans="22:25" x14ac:dyDescent="0.25">
      <c r="V240" s="132" t="s">
        <v>1968</v>
      </c>
      <c r="W240" s="132">
        <v>115090526753.5278</v>
      </c>
      <c r="X240" s="132">
        <v>49166178616.452087</v>
      </c>
      <c r="Y240" s="132">
        <f t="shared" si="3"/>
        <v>2.3408475092472609</v>
      </c>
    </row>
    <row r="241" spans="22:25" x14ac:dyDescent="0.25">
      <c r="V241" s="132" t="s">
        <v>1969</v>
      </c>
      <c r="W241" s="132">
        <v>173169123647.09332</v>
      </c>
      <c r="X241" s="132">
        <v>233654829516.7926</v>
      </c>
      <c r="Y241" s="132">
        <f t="shared" si="3"/>
        <v>0.74113222485156371</v>
      </c>
    </row>
    <row r="242" spans="22:25" x14ac:dyDescent="0.25">
      <c r="V242" s="132" t="s">
        <v>1970</v>
      </c>
      <c r="W242" s="132">
        <v>31320000000</v>
      </c>
      <c r="X242" s="132">
        <v>161387986518.21329</v>
      </c>
      <c r="Y242" s="132">
        <f t="shared" si="3"/>
        <v>0.19406648955537598</v>
      </c>
    </row>
    <row r="243" spans="22:25" x14ac:dyDescent="0.25">
      <c r="V243" s="132" t="s">
        <v>1971</v>
      </c>
      <c r="W243" s="132">
        <v>42399110511.667427</v>
      </c>
      <c r="X243" s="132">
        <v>228030803649.98129</v>
      </c>
      <c r="Y243" s="132">
        <f t="shared" si="3"/>
        <v>0.18593589038412753</v>
      </c>
    </row>
    <row r="244" spans="22:25" x14ac:dyDescent="0.25">
      <c r="V244" s="132" t="s">
        <v>1972</v>
      </c>
      <c r="W244" s="132">
        <v>254266905.92304939</v>
      </c>
      <c r="X244" s="132">
        <v>2651444854.5273271</v>
      </c>
      <c r="Y244" s="132">
        <f t="shared" si="3"/>
        <v>9.5897489811598416E-2</v>
      </c>
    </row>
    <row r="245" spans="22:25" x14ac:dyDescent="0.25">
      <c r="V245" s="132" t="s">
        <v>1973</v>
      </c>
      <c r="W245" s="132">
        <v>612622957.29004622</v>
      </c>
      <c r="X245" s="132">
        <v>3822381412.5782838</v>
      </c>
      <c r="Y245" s="132">
        <f t="shared" si="3"/>
        <v>0.16027258694647586</v>
      </c>
    </row>
    <row r="246" spans="22:25" x14ac:dyDescent="0.25">
      <c r="V246" s="132" t="s">
        <v>1974</v>
      </c>
      <c r="W246" s="132">
        <v>6199105846.9334383</v>
      </c>
      <c r="X246" s="132">
        <v>28914180207.433449</v>
      </c>
      <c r="Y246" s="132">
        <f t="shared" si="3"/>
        <v>0.21439673552770247</v>
      </c>
    </row>
    <row r="247" spans="22:25" x14ac:dyDescent="0.25">
      <c r="V247" s="132" t="s">
        <v>1975</v>
      </c>
      <c r="W247" s="132">
        <v>2401944605.741096</v>
      </c>
      <c r="X247" s="132">
        <v>1642869026.273617</v>
      </c>
      <c r="Y247" s="132">
        <f t="shared" si="3"/>
        <v>1.4620426627612713</v>
      </c>
    </row>
    <row r="248" spans="22:25" x14ac:dyDescent="0.25">
      <c r="V248" s="132" t="s">
        <v>1976</v>
      </c>
      <c r="W248" s="132">
        <v>399294850.74840522</v>
      </c>
      <c r="X248" s="132">
        <v>7274673144.6573572</v>
      </c>
      <c r="Y248" s="132">
        <f t="shared" si="3"/>
        <v>5.4888356192560224E-2</v>
      </c>
    </row>
    <row r="249" spans="22:25" x14ac:dyDescent="0.25">
      <c r="V249" s="132" t="s">
        <v>1977</v>
      </c>
      <c r="W249" s="132">
        <v>6037568670.9064064</v>
      </c>
      <c r="X249" s="132">
        <v>14210294247.907961</v>
      </c>
      <c r="Y249" s="132">
        <f t="shared" si="3"/>
        <v>0.42487288198098061</v>
      </c>
    </row>
    <row r="250" spans="22:25" x14ac:dyDescent="0.25">
      <c r="V250" s="132" t="s">
        <v>1978</v>
      </c>
      <c r="W250" s="132">
        <v>126281040.2718744</v>
      </c>
      <c r="X250" s="132">
        <v>483499626.461586</v>
      </c>
      <c r="Y250" s="132">
        <f t="shared" si="3"/>
        <v>0.26118125715223778</v>
      </c>
    </row>
    <row r="251" spans="22:25" x14ac:dyDescent="0.25">
      <c r="V251" s="132" t="s">
        <v>1979</v>
      </c>
      <c r="W251" s="132">
        <v>43635843.387019038</v>
      </c>
      <c r="X251" s="132">
        <v>309815462.79252499</v>
      </c>
      <c r="Y251" s="132">
        <f t="shared" si="3"/>
        <v>0.14084462729428318</v>
      </c>
    </row>
    <row r="252" spans="22:25" x14ac:dyDescent="0.25">
      <c r="V252" s="132" t="s">
        <v>1980</v>
      </c>
      <c r="W252" s="132">
        <v>133580003.89039403</v>
      </c>
      <c r="X252" s="132">
        <v>501568202.54325497</v>
      </c>
      <c r="Y252" s="132">
        <f t="shared" si="3"/>
        <v>0.26632470561942007</v>
      </c>
    </row>
    <row r="253" spans="22:25" x14ac:dyDescent="0.25">
      <c r="V253" s="132" t="s">
        <v>1981</v>
      </c>
      <c r="W253" s="132">
        <v>1589460182.2567329</v>
      </c>
      <c r="X253" s="132">
        <v>4100564373.3378601</v>
      </c>
      <c r="Y253" s="132">
        <f t="shared" si="3"/>
        <v>0.38761985852277014</v>
      </c>
    </row>
    <row r="254" spans="22:25" x14ac:dyDescent="0.25">
      <c r="V254" s="132" t="s">
        <v>1982</v>
      </c>
      <c r="W254" s="132">
        <v>1345747033.0628154</v>
      </c>
      <c r="X254" s="132">
        <v>1025905071.7373509</v>
      </c>
      <c r="Y254" s="132">
        <f t="shared" si="3"/>
        <v>1.3117656498020993</v>
      </c>
    </row>
    <row r="255" spans="22:25" x14ac:dyDescent="0.25">
      <c r="V255" s="132" t="s">
        <v>1983</v>
      </c>
      <c r="W255" s="132">
        <v>29641152.951949999</v>
      </c>
      <c r="X255" s="132">
        <v>34582249.23302</v>
      </c>
      <c r="Y255" s="132">
        <f t="shared" si="3"/>
        <v>0.85712044789868325</v>
      </c>
    </row>
    <row r="256" spans="22:25" x14ac:dyDescent="0.25">
      <c r="V256" s="132" t="s">
        <v>1984</v>
      </c>
      <c r="W256" s="132">
        <v>24618194.807124369</v>
      </c>
      <c r="X256" s="132">
        <v>213069949.917238</v>
      </c>
      <c r="Y256" s="132">
        <f t="shared" si="3"/>
        <v>0.1155404355080889</v>
      </c>
    </row>
    <row r="257" spans="22:25" x14ac:dyDescent="0.25">
      <c r="V257" s="132" t="s">
        <v>1985</v>
      </c>
      <c r="W257" s="132">
        <v>577963830.23584247</v>
      </c>
      <c r="X257" s="132">
        <v>1305243780.7862799</v>
      </c>
      <c r="Y257" s="132">
        <f t="shared" si="3"/>
        <v>0.44280144348795641</v>
      </c>
    </row>
    <row r="258" spans="22:25" x14ac:dyDescent="0.25">
      <c r="V258" s="132" t="s">
        <v>1986</v>
      </c>
      <c r="W258" s="132">
        <v>68337378.110458761</v>
      </c>
      <c r="X258" s="132">
        <v>1076696873.4515221</v>
      </c>
      <c r="Y258" s="132">
        <f t="shared" si="3"/>
        <v>6.3469468329923243E-2</v>
      </c>
    </row>
    <row r="259" spans="22:25" x14ac:dyDescent="0.25">
      <c r="V259" s="132" t="s">
        <v>1987</v>
      </c>
      <c r="W259" s="132">
        <v>261007230.09364668</v>
      </c>
      <c r="X259" s="132">
        <v>731070622.611799</v>
      </c>
      <c r="Y259" s="132">
        <f t="shared" ref="Y259:Y322" si="4">+W259/X259</f>
        <v>0.35702054223049035</v>
      </c>
    </row>
    <row r="260" spans="22:25" x14ac:dyDescent="0.25">
      <c r="V260" s="132" t="s">
        <v>1988</v>
      </c>
      <c r="W260" s="132">
        <v>191877734.29345119</v>
      </c>
      <c r="X260" s="132">
        <v>696121913.1392231</v>
      </c>
      <c r="Y260" s="132">
        <f t="shared" si="4"/>
        <v>0.27563811836947016</v>
      </c>
    </row>
    <row r="261" spans="22:25" x14ac:dyDescent="0.25">
      <c r="V261" s="132" t="s">
        <v>1989</v>
      </c>
      <c r="W261" s="132">
        <v>21670574.31650456</v>
      </c>
      <c r="X261" s="132">
        <v>206929884.30464101</v>
      </c>
      <c r="Y261" s="132">
        <f t="shared" si="4"/>
        <v>0.10472423733925866</v>
      </c>
    </row>
    <row r="262" spans="22:25" x14ac:dyDescent="0.25">
      <c r="V262" s="132" t="s">
        <v>1990</v>
      </c>
      <c r="W262" s="132">
        <v>685044398.18195844</v>
      </c>
      <c r="X262" s="132">
        <v>2350522417.4340081</v>
      </c>
      <c r="Y262" s="132">
        <f t="shared" si="4"/>
        <v>0.29144346512117081</v>
      </c>
    </row>
    <row r="263" spans="22:25" x14ac:dyDescent="0.25">
      <c r="V263" s="132" t="s">
        <v>1991</v>
      </c>
      <c r="W263" s="132">
        <v>4287446519.5075474</v>
      </c>
      <c r="X263" s="132">
        <v>15386207778.454742</v>
      </c>
      <c r="Y263" s="132">
        <f t="shared" si="4"/>
        <v>0.27865518139637013</v>
      </c>
    </row>
    <row r="264" spans="22:25" x14ac:dyDescent="0.25">
      <c r="V264" s="132" t="s">
        <v>1992</v>
      </c>
      <c r="W264" s="132">
        <v>35418623052.530113</v>
      </c>
      <c r="X264" s="132">
        <v>160629670967.86407</v>
      </c>
      <c r="Y264" s="132">
        <f t="shared" si="4"/>
        <v>0.22049863415094736</v>
      </c>
    </row>
    <row r="265" spans="22:25" x14ac:dyDescent="0.25">
      <c r="V265" s="132" t="s">
        <v>1993</v>
      </c>
      <c r="W265" s="132">
        <v>6099587349.6600456</v>
      </c>
      <c r="X265" s="132">
        <v>29650656769.101017</v>
      </c>
      <c r="Y265" s="132">
        <f t="shared" si="4"/>
        <v>0.20571508405899569</v>
      </c>
    </row>
    <row r="266" spans="22:25" x14ac:dyDescent="0.25">
      <c r="V266" s="132" t="s">
        <v>1994</v>
      </c>
      <c r="W266" s="132">
        <v>6779611993.0704679</v>
      </c>
      <c r="X266" s="132">
        <v>13370447814.531389</v>
      </c>
      <c r="Y266" s="132">
        <f t="shared" si="4"/>
        <v>0.50705945583230128</v>
      </c>
    </row>
    <row r="267" spans="22:25" x14ac:dyDescent="0.25">
      <c r="V267" s="132" t="s">
        <v>1995</v>
      </c>
      <c r="W267" s="132">
        <v>609515328059.88806</v>
      </c>
      <c r="X267" s="132">
        <v>1500675680520.4653</v>
      </c>
      <c r="Y267" s="132">
        <f t="shared" si="4"/>
        <v>0.4061605955048832</v>
      </c>
    </row>
    <row r="268" spans="22:25" x14ac:dyDescent="0.25">
      <c r="V268" s="132" t="s">
        <v>1996</v>
      </c>
      <c r="W268" s="132">
        <v>5897926641.9542503</v>
      </c>
      <c r="X268" s="132">
        <v>9586753854.6211891</v>
      </c>
      <c r="Y268" s="132">
        <f t="shared" si="4"/>
        <v>0.61521623809202319</v>
      </c>
    </row>
    <row r="269" spans="22:25" x14ac:dyDescent="0.25">
      <c r="V269" s="132" t="s">
        <v>1997</v>
      </c>
      <c r="W269" s="132">
        <v>312526983.93604124</v>
      </c>
      <c r="X269" s="132">
        <v>679464512.780357</v>
      </c>
      <c r="Y269" s="132">
        <f t="shared" si="4"/>
        <v>0.45996071620751205</v>
      </c>
    </row>
    <row r="270" spans="22:25" x14ac:dyDescent="0.25">
      <c r="V270" s="132" t="s">
        <v>1998</v>
      </c>
      <c r="W270" s="132">
        <v>237747131.13009799</v>
      </c>
      <c r="X270" s="132">
        <v>1108900014.608254</v>
      </c>
      <c r="Y270" s="132">
        <f t="shared" si="4"/>
        <v>0.21439906934629085</v>
      </c>
    </row>
    <row r="271" spans="22:25" x14ac:dyDescent="0.25">
      <c r="V271" s="132" t="s">
        <v>1999</v>
      </c>
      <c r="W271" s="132">
        <v>117894902.3524221</v>
      </c>
      <c r="X271" s="132">
        <v>1980010904.045459</v>
      </c>
      <c r="Y271" s="132">
        <f t="shared" si="4"/>
        <v>5.9542552069559392E-2</v>
      </c>
    </row>
    <row r="272" spans="22:25" x14ac:dyDescent="0.25">
      <c r="V272" s="132" t="s">
        <v>2000</v>
      </c>
      <c r="W272" s="132">
        <v>758046455437.22327</v>
      </c>
      <c r="X272" s="132">
        <v>2093692615000.0579</v>
      </c>
      <c r="Y272" s="132">
        <f t="shared" si="4"/>
        <v>0.36206196172555266</v>
      </c>
    </row>
    <row r="273" spans="22:25" x14ac:dyDescent="0.25">
      <c r="V273" s="132" t="s">
        <v>2001</v>
      </c>
      <c r="W273" s="132">
        <v>250280838.71437243</v>
      </c>
      <c r="X273" s="132">
        <v>2408183308.8688297</v>
      </c>
      <c r="Y273" s="132">
        <f t="shared" si="4"/>
        <v>0.10392931376637361</v>
      </c>
    </row>
    <row r="274" spans="22:25" x14ac:dyDescent="0.25">
      <c r="V274" s="132" t="s">
        <v>2002</v>
      </c>
      <c r="W274" s="132">
        <v>43635843.387019038</v>
      </c>
      <c r="X274" s="132">
        <v>309815462.79252499</v>
      </c>
      <c r="Y274" s="132">
        <f t="shared" si="4"/>
        <v>0.14084462729428318</v>
      </c>
    </row>
    <row r="275" spans="22:25" x14ac:dyDescent="0.25">
      <c r="V275" s="132" t="s">
        <v>2003</v>
      </c>
      <c r="W275" s="132">
        <v>377490275.02441978</v>
      </c>
      <c r="X275" s="132">
        <v>987829037.72176898</v>
      </c>
      <c r="Y275" s="132">
        <f t="shared" si="4"/>
        <v>0.38214130240089517</v>
      </c>
    </row>
    <row r="276" spans="22:25" x14ac:dyDescent="0.25">
      <c r="V276" s="132" t="s">
        <v>2004</v>
      </c>
      <c r="W276" s="132">
        <v>4836620840.2242632</v>
      </c>
      <c r="X276" s="132">
        <v>21967326558.74786</v>
      </c>
      <c r="Y276" s="132">
        <f t="shared" si="4"/>
        <v>0.22017339375774961</v>
      </c>
    </row>
    <row r="277" spans="22:25" x14ac:dyDescent="0.25">
      <c r="V277" s="132" t="s">
        <v>2005</v>
      </c>
      <c r="W277" s="132">
        <v>81200000</v>
      </c>
      <c r="X277" s="132">
        <v>1200000000</v>
      </c>
      <c r="Y277" s="132">
        <f t="shared" si="4"/>
        <v>6.7666666666666667E-2</v>
      </c>
    </row>
    <row r="278" spans="22:25" x14ac:dyDescent="0.25">
      <c r="V278" s="132" t="s">
        <v>2006</v>
      </c>
      <c r="W278" s="132">
        <v>9645784516.018589</v>
      </c>
      <c r="X278" s="132">
        <v>27410384618.655991</v>
      </c>
      <c r="Y278" s="132">
        <f t="shared" si="4"/>
        <v>0.35190255993173836</v>
      </c>
    </row>
    <row r="279" spans="22:25" x14ac:dyDescent="0.25">
      <c r="V279" s="132" t="s">
        <v>2007</v>
      </c>
      <c r="W279" s="132">
        <v>375762203.79803836</v>
      </c>
      <c r="X279" s="132">
        <v>1495166936.6410811</v>
      </c>
      <c r="Y279" s="132">
        <f t="shared" si="4"/>
        <v>0.25131789273122557</v>
      </c>
    </row>
    <row r="280" spans="22:25" x14ac:dyDescent="0.25">
      <c r="V280" s="132" t="s">
        <v>2008</v>
      </c>
      <c r="W280" s="132">
        <v>19377261384.362911</v>
      </c>
      <c r="X280" s="132">
        <v>75538701817.657227</v>
      </c>
      <c r="Y280" s="132">
        <f t="shared" si="4"/>
        <v>0.25652097425684728</v>
      </c>
    </row>
    <row r="281" spans="22:25" x14ac:dyDescent="0.25">
      <c r="V281" s="132" t="s">
        <v>2009</v>
      </c>
      <c r="W281" s="132">
        <v>45167039.254936367</v>
      </c>
      <c r="X281" s="132">
        <v>220000000</v>
      </c>
      <c r="Y281" s="132">
        <f t="shared" si="4"/>
        <v>0.2053047238860744</v>
      </c>
    </row>
    <row r="282" spans="22:25" x14ac:dyDescent="0.25">
      <c r="V282" s="132" t="s">
        <v>2010</v>
      </c>
      <c r="W282" s="132">
        <v>78030999049.685196</v>
      </c>
      <c r="X282" s="132">
        <v>307931950964.98065</v>
      </c>
      <c r="Y282" s="132">
        <f t="shared" si="4"/>
        <v>0.25340338605706825</v>
      </c>
    </row>
    <row r="283" spans="22:25" x14ac:dyDescent="0.25">
      <c r="V283" s="132" t="s">
        <v>2011</v>
      </c>
      <c r="W283" s="132">
        <v>142889212.07854399</v>
      </c>
      <c r="X283" s="132">
        <v>1321475531.0302479</v>
      </c>
      <c r="Y283" s="132">
        <f t="shared" si="4"/>
        <v>0.10812853414481674</v>
      </c>
    </row>
    <row r="284" spans="22:25" x14ac:dyDescent="0.25">
      <c r="V284" s="132" t="s">
        <v>2012</v>
      </c>
      <c r="W284" s="132">
        <v>60795801349.806732</v>
      </c>
      <c r="X284" s="132">
        <v>243793647901.20825</v>
      </c>
      <c r="Y284" s="132">
        <f t="shared" si="4"/>
        <v>0.24937401721985319</v>
      </c>
    </row>
    <row r="285" spans="22:25" x14ac:dyDescent="0.25">
      <c r="V285" s="132" t="s">
        <v>2013</v>
      </c>
      <c r="W285" s="132">
        <v>5302481232.9486074</v>
      </c>
      <c r="X285" s="132">
        <v>23266645259.96669</v>
      </c>
      <c r="Y285" s="132">
        <f t="shared" si="4"/>
        <v>0.22790054920690353</v>
      </c>
    </row>
    <row r="286" spans="22:25" x14ac:dyDescent="0.25">
      <c r="V286" s="132" t="s">
        <v>2014</v>
      </c>
      <c r="W286" s="132">
        <v>828221046.67806852</v>
      </c>
      <c r="X286" s="132">
        <v>3011022716.4897389</v>
      </c>
      <c r="Y286" s="132">
        <f t="shared" si="4"/>
        <v>0.27506303494236389</v>
      </c>
    </row>
    <row r="287" spans="22:25" x14ac:dyDescent="0.25">
      <c r="V287" s="132" t="s">
        <v>2015</v>
      </c>
      <c r="W287" s="132">
        <v>829226225839.93103</v>
      </c>
      <c r="X287" s="132">
        <v>2527221790502.7305</v>
      </c>
      <c r="Y287" s="132">
        <f t="shared" si="4"/>
        <v>0.32811770971434062</v>
      </c>
    </row>
    <row r="288" spans="22:25" x14ac:dyDescent="0.25">
      <c r="V288" s="132" t="s">
        <v>2016</v>
      </c>
      <c r="W288" s="132">
        <v>614624248.44102132</v>
      </c>
      <c r="X288" s="132">
        <v>269365345.286026</v>
      </c>
      <c r="Y288" s="132">
        <f t="shared" si="4"/>
        <v>2.2817495241950358</v>
      </c>
    </row>
    <row r="289" spans="22:25" x14ac:dyDescent="0.25">
      <c r="V289" s="132" t="s">
        <v>2017</v>
      </c>
      <c r="W289" s="132">
        <v>213950530.94019315</v>
      </c>
      <c r="X289" s="132">
        <v>1726760501.0396221</v>
      </c>
      <c r="Y289" s="132">
        <f t="shared" si="4"/>
        <v>0.12390284049894645</v>
      </c>
    </row>
    <row r="290" spans="22:25" x14ac:dyDescent="0.25">
      <c r="V290" s="132" t="s">
        <v>2018</v>
      </c>
      <c r="W290" s="132">
        <v>59853653815.132309</v>
      </c>
      <c r="X290" s="132">
        <v>282401190512.21436</v>
      </c>
      <c r="Y290" s="132">
        <f t="shared" si="4"/>
        <v>0.21194547270346414</v>
      </c>
    </row>
    <row r="291" spans="22:25" x14ac:dyDescent="0.25">
      <c r="V291" s="132" t="s">
        <v>2019</v>
      </c>
      <c r="W291" s="132">
        <v>1148966086.8033028</v>
      </c>
      <c r="X291" s="132">
        <v>6163014460.0621462</v>
      </c>
      <c r="Y291" s="132">
        <f t="shared" si="4"/>
        <v>0.1864292375506964</v>
      </c>
    </row>
    <row r="292" spans="22:25" x14ac:dyDescent="0.25">
      <c r="V292" s="132" t="s">
        <v>2020</v>
      </c>
      <c r="W292" s="132">
        <v>6260834781.0880165</v>
      </c>
      <c r="X292" s="132">
        <v>22124172376.669937</v>
      </c>
      <c r="Y292" s="132">
        <f t="shared" si="4"/>
        <v>0.28298616890592038</v>
      </c>
    </row>
    <row r="293" spans="22:25" x14ac:dyDescent="0.25">
      <c r="V293" s="132" t="s">
        <v>2021</v>
      </c>
      <c r="W293" s="132">
        <v>10447813125.744427</v>
      </c>
      <c r="X293" s="132">
        <v>21575917252.176323</v>
      </c>
      <c r="Y293" s="132">
        <f t="shared" si="4"/>
        <v>0.48423494601095463</v>
      </c>
    </row>
    <row r="294" spans="22:25" x14ac:dyDescent="0.25">
      <c r="V294" s="132" t="s">
        <v>2022</v>
      </c>
      <c r="W294" s="132">
        <v>28877646902.000797</v>
      </c>
      <c r="X294" s="132">
        <v>57012117014.7854</v>
      </c>
      <c r="Y294" s="132">
        <f t="shared" si="4"/>
        <v>0.50651770911281424</v>
      </c>
    </row>
    <row r="295" spans="22:25" x14ac:dyDescent="0.25">
      <c r="V295" s="132" t="s">
        <v>2023</v>
      </c>
      <c r="W295" s="132">
        <v>31549999106.092968</v>
      </c>
      <c r="X295" s="132">
        <v>112389741352.6685</v>
      </c>
      <c r="Y295" s="132">
        <f t="shared" si="4"/>
        <v>0.28071956324814396</v>
      </c>
    </row>
    <row r="296" spans="22:25" x14ac:dyDescent="0.25">
      <c r="V296" s="132" t="s">
        <v>2024</v>
      </c>
      <c r="W296" s="132">
        <v>151163476.48099321</v>
      </c>
      <c r="X296" s="132">
        <v>566702341.07330501</v>
      </c>
      <c r="Y296" s="132">
        <f t="shared" si="4"/>
        <v>0.26674228342642342</v>
      </c>
    </row>
    <row r="297" spans="22:25" x14ac:dyDescent="0.25">
      <c r="V297" s="132" t="s">
        <v>2025</v>
      </c>
      <c r="W297" s="132">
        <v>448142800</v>
      </c>
      <c r="X297" s="132">
        <v>8515577205.4873028</v>
      </c>
      <c r="Y297" s="132">
        <f t="shared" si="4"/>
        <v>5.2626238854510517E-2</v>
      </c>
    </row>
    <row r="298" spans="22:25" x14ac:dyDescent="0.25">
      <c r="V298" s="132" t="s">
        <v>2026</v>
      </c>
      <c r="W298" s="132">
        <v>27383099074.553986</v>
      </c>
      <c r="X298" s="132">
        <v>72740091397.690887</v>
      </c>
      <c r="Y298" s="132">
        <f t="shared" si="4"/>
        <v>0.37645126021141145</v>
      </c>
    </row>
    <row r="299" spans="22:25" x14ac:dyDescent="0.25">
      <c r="V299" s="132" t="s">
        <v>2027</v>
      </c>
      <c r="W299" s="132">
        <v>12118539264.604645</v>
      </c>
      <c r="X299" s="132">
        <v>29691326699.494225</v>
      </c>
      <c r="Y299" s="132">
        <f t="shared" si="4"/>
        <v>0.4081508174847262</v>
      </c>
    </row>
    <row r="300" spans="22:25" x14ac:dyDescent="0.25">
      <c r="V300" s="132" t="s">
        <v>2028</v>
      </c>
      <c r="W300" s="132">
        <v>1353288718.4895606</v>
      </c>
      <c r="X300" s="132">
        <v>4728067158.7635746</v>
      </c>
      <c r="Y300" s="132">
        <f t="shared" si="4"/>
        <v>0.28622451269145166</v>
      </c>
    </row>
    <row r="301" spans="22:25" x14ac:dyDescent="0.25">
      <c r="V301" s="132" t="s">
        <v>2029</v>
      </c>
      <c r="W301" s="132">
        <v>43635843.387019038</v>
      </c>
      <c r="X301" s="132">
        <v>309815462.79252499</v>
      </c>
      <c r="Y301" s="132">
        <f t="shared" si="4"/>
        <v>0.14084462729428318</v>
      </c>
    </row>
    <row r="302" spans="22:25" x14ac:dyDescent="0.25">
      <c r="V302" s="132" t="s">
        <v>2030</v>
      </c>
      <c r="W302" s="132">
        <v>740300523984.18408</v>
      </c>
      <c r="X302" s="132">
        <v>2552174134642.6191</v>
      </c>
      <c r="Y302" s="132">
        <f t="shared" si="4"/>
        <v>0.29006661964617408</v>
      </c>
    </row>
    <row r="303" spans="22:25" x14ac:dyDescent="0.25">
      <c r="V303" s="132" t="s">
        <v>2031</v>
      </c>
      <c r="W303" s="132">
        <v>11600000</v>
      </c>
      <c r="X303" s="132">
        <v>28149324.468947999</v>
      </c>
      <c r="Y303" s="132">
        <f t="shared" si="4"/>
        <v>0.41208804185678266</v>
      </c>
    </row>
    <row r="304" spans="22:25" x14ac:dyDescent="0.25">
      <c r="V304" s="132" t="s">
        <v>2032</v>
      </c>
      <c r="W304" s="132">
        <v>11114573173.879801</v>
      </c>
      <c r="X304" s="132">
        <v>19625198100.563515</v>
      </c>
      <c r="Y304" s="132">
        <f t="shared" si="4"/>
        <v>0.56634196082640609</v>
      </c>
    </row>
    <row r="305" spans="22:25" x14ac:dyDescent="0.25">
      <c r="V305" s="132" t="s">
        <v>2033</v>
      </c>
      <c r="W305" s="132">
        <v>2245910611.4932146</v>
      </c>
      <c r="X305" s="132">
        <v>8534293682.8999996</v>
      </c>
      <c r="Y305" s="132">
        <f t="shared" si="4"/>
        <v>0.26316303316269773</v>
      </c>
    </row>
    <row r="306" spans="22:25" x14ac:dyDescent="0.25">
      <c r="V306" s="132" t="s">
        <v>2034</v>
      </c>
      <c r="W306" s="132">
        <v>233401333.42361659</v>
      </c>
      <c r="X306" s="132">
        <v>586397865.03999996</v>
      </c>
      <c r="Y306" s="132">
        <f t="shared" si="4"/>
        <v>0.39802555114639715</v>
      </c>
    </row>
    <row r="307" spans="22:25" x14ac:dyDescent="0.25">
      <c r="V307" s="132" t="s">
        <v>2035</v>
      </c>
      <c r="W307" s="132">
        <v>60406203.174180061</v>
      </c>
      <c r="X307" s="132">
        <v>102621097.003272</v>
      </c>
      <c r="Y307" s="132">
        <f t="shared" si="4"/>
        <v>0.58863337986197961</v>
      </c>
    </row>
    <row r="308" spans="22:25" x14ac:dyDescent="0.25">
      <c r="V308" s="132" t="s">
        <v>2036</v>
      </c>
      <c r="W308" s="132">
        <v>4602778710.6844759</v>
      </c>
      <c r="X308" s="132">
        <v>7331604467.7084932</v>
      </c>
      <c r="Y308" s="132">
        <f t="shared" si="4"/>
        <v>0.62779964889773754</v>
      </c>
    </row>
    <row r="309" spans="22:25" x14ac:dyDescent="0.25">
      <c r="V309" s="132" t="s">
        <v>2037</v>
      </c>
      <c r="W309" s="132">
        <v>331343604.19522083</v>
      </c>
      <c r="X309" s="132">
        <v>1575810554.3254919</v>
      </c>
      <c r="Y309" s="132">
        <f t="shared" si="4"/>
        <v>0.21026867936993146</v>
      </c>
    </row>
    <row r="310" spans="22:25" x14ac:dyDescent="0.25">
      <c r="V310" s="132" t="s">
        <v>2038</v>
      </c>
      <c r="W310" s="132">
        <v>677236553.33574212</v>
      </c>
      <c r="X310" s="132">
        <v>420519936.92924601</v>
      </c>
      <c r="Y310" s="132">
        <f t="shared" si="4"/>
        <v>1.61047430540657</v>
      </c>
    </row>
    <row r="311" spans="22:25" x14ac:dyDescent="0.25">
      <c r="V311" s="132" t="s">
        <v>2039</v>
      </c>
      <c r="W311" s="132">
        <v>284556697.6685943</v>
      </c>
      <c r="X311" s="132">
        <v>1245735206.9154999</v>
      </c>
      <c r="Y311" s="132">
        <f t="shared" si="4"/>
        <v>0.22842470541807222</v>
      </c>
    </row>
    <row r="312" spans="22:25" x14ac:dyDescent="0.25">
      <c r="V312" s="132" t="s">
        <v>2040</v>
      </c>
      <c r="W312" s="132">
        <v>6564176693.213603</v>
      </c>
      <c r="X312" s="132">
        <v>7931243789.0470257</v>
      </c>
      <c r="Y312" s="132">
        <f t="shared" si="4"/>
        <v>0.82763521936857753</v>
      </c>
    </row>
    <row r="313" spans="22:25" x14ac:dyDescent="0.25">
      <c r="V313" s="132" t="s">
        <v>2041</v>
      </c>
      <c r="W313" s="132">
        <v>442572994.99574035</v>
      </c>
      <c r="X313" s="132">
        <v>1740332508.2694259</v>
      </c>
      <c r="Y313" s="132">
        <f t="shared" si="4"/>
        <v>0.25430369937514513</v>
      </c>
    </row>
    <row r="314" spans="22:25" x14ac:dyDescent="0.25">
      <c r="V314" s="132" t="s">
        <v>2042</v>
      </c>
      <c r="W314" s="132">
        <v>4613697221.0198736</v>
      </c>
      <c r="X314" s="132">
        <v>9616962640.8960896</v>
      </c>
      <c r="Y314" s="132">
        <f t="shared" si="4"/>
        <v>0.47974577767414289</v>
      </c>
    </row>
    <row r="315" spans="22:25" x14ac:dyDescent="0.25">
      <c r="V315" s="132" t="s">
        <v>2043</v>
      </c>
      <c r="W315" s="132">
        <v>289722588.09248537</v>
      </c>
      <c r="X315" s="132">
        <v>611611087.91974699</v>
      </c>
      <c r="Y315" s="132">
        <f t="shared" si="4"/>
        <v>0.47370394980560182</v>
      </c>
    </row>
    <row r="316" spans="22:25" x14ac:dyDescent="0.25">
      <c r="V316" s="132" t="s">
        <v>2044</v>
      </c>
      <c r="W316" s="132">
        <v>1212679351.811172</v>
      </c>
      <c r="X316" s="132">
        <v>5036940244.3129253</v>
      </c>
      <c r="Y316" s="132">
        <f t="shared" si="4"/>
        <v>0.24075714481234434</v>
      </c>
    </row>
    <row r="317" spans="22:25" x14ac:dyDescent="0.25">
      <c r="V317" s="132" t="s">
        <v>2045</v>
      </c>
      <c r="W317" s="132">
        <v>850689445.76548672</v>
      </c>
      <c r="X317" s="132">
        <v>4587384709.8940887</v>
      </c>
      <c r="Y317" s="132">
        <f t="shared" si="4"/>
        <v>0.18544105183302295</v>
      </c>
    </row>
    <row r="318" spans="22:25" x14ac:dyDescent="0.25">
      <c r="V318" s="132" t="s">
        <v>2046</v>
      </c>
      <c r="W318" s="132">
        <v>26343988822.862984</v>
      </c>
      <c r="X318" s="132">
        <v>94691908506.248291</v>
      </c>
      <c r="Y318" s="132">
        <f t="shared" si="4"/>
        <v>0.27820739109007042</v>
      </c>
    </row>
    <row r="319" spans="22:25" x14ac:dyDescent="0.25">
      <c r="V319" s="132" t="s">
        <v>2047</v>
      </c>
      <c r="W319" s="132">
        <v>2128179421.9442163</v>
      </c>
      <c r="X319" s="132">
        <v>18960496677.264992</v>
      </c>
      <c r="Y319" s="132">
        <f t="shared" si="4"/>
        <v>0.11224280978335643</v>
      </c>
    </row>
    <row r="320" spans="22:25" x14ac:dyDescent="0.25">
      <c r="V320" s="132" t="s">
        <v>2048</v>
      </c>
      <c r="W320" s="132">
        <v>221396507.43356001</v>
      </c>
      <c r="X320" s="132">
        <v>1439564163.435914</v>
      </c>
      <c r="Y320" s="132">
        <f t="shared" si="4"/>
        <v>0.15379412259411671</v>
      </c>
    </row>
    <row r="321" spans="22:25" x14ac:dyDescent="0.25">
      <c r="V321" s="132" t="s">
        <v>2049</v>
      </c>
      <c r="W321" s="132">
        <v>456756273.61440158</v>
      </c>
      <c r="X321" s="132">
        <v>1027000000</v>
      </c>
      <c r="Y321" s="132">
        <f t="shared" si="4"/>
        <v>0.44474807557390611</v>
      </c>
    </row>
    <row r="322" spans="22:25" x14ac:dyDescent="0.25">
      <c r="V322" s="132" t="s">
        <v>2050</v>
      </c>
      <c r="W322" s="132">
        <v>24760986.578780819</v>
      </c>
      <c r="X322" s="132">
        <v>77347496.811322004</v>
      </c>
      <c r="Y322" s="132">
        <f t="shared" si="4"/>
        <v>0.3201265406065002</v>
      </c>
    </row>
    <row r="323" spans="22:25" x14ac:dyDescent="0.25">
      <c r="V323" s="132" t="s">
        <v>2051</v>
      </c>
      <c r="W323" s="132">
        <v>602851823.6827122</v>
      </c>
      <c r="X323" s="132">
        <v>956541629.87520397</v>
      </c>
      <c r="Y323" s="132">
        <f t="shared" ref="Y323:Y337" si="5">+W323/X323</f>
        <v>0.63024107352375636</v>
      </c>
    </row>
    <row r="324" spans="22:25" x14ac:dyDescent="0.25">
      <c r="V324" s="132" t="s">
        <v>2052</v>
      </c>
      <c r="W324" s="132">
        <v>4634307.2887524571</v>
      </c>
      <c r="X324" s="132">
        <v>42475992.594485</v>
      </c>
      <c r="Y324" s="132">
        <f t="shared" si="5"/>
        <v>0.10910415521058751</v>
      </c>
    </row>
    <row r="325" spans="22:25" x14ac:dyDescent="0.25">
      <c r="V325" s="132" t="s">
        <v>2053</v>
      </c>
      <c r="W325" s="132">
        <v>116355545.09889525</v>
      </c>
      <c r="X325" s="132">
        <v>146181313.385932</v>
      </c>
      <c r="Y325" s="132">
        <f t="shared" si="5"/>
        <v>0.79596729844467873</v>
      </c>
    </row>
    <row r="326" spans="22:25" x14ac:dyDescent="0.25">
      <c r="V326" s="132" t="s">
        <v>2054</v>
      </c>
      <c r="W326" s="132">
        <v>16677925.226483781</v>
      </c>
      <c r="X326" s="132">
        <v>21270934.889384001</v>
      </c>
      <c r="Y326" s="132">
        <f t="shared" si="5"/>
        <v>0.78407109575646716</v>
      </c>
    </row>
    <row r="327" spans="22:25" x14ac:dyDescent="0.25">
      <c r="V327" s="132" t="s">
        <v>2055</v>
      </c>
      <c r="W327" s="132">
        <v>24640176.895280235</v>
      </c>
      <c r="X327" s="132">
        <v>431085639.27596402</v>
      </c>
      <c r="Y327" s="132">
        <f t="shared" si="5"/>
        <v>5.7158426656626724E-2</v>
      </c>
    </row>
    <row r="328" spans="22:25" x14ac:dyDescent="0.25">
      <c r="V328" s="132" t="s">
        <v>2056</v>
      </c>
      <c r="W328" s="132">
        <v>10105240096.29388</v>
      </c>
      <c r="X328" s="132">
        <v>47277593595.151688</v>
      </c>
      <c r="Y328" s="132">
        <f t="shared" si="5"/>
        <v>0.21374269136511576</v>
      </c>
    </row>
    <row r="329" spans="22:25" x14ac:dyDescent="0.25">
      <c r="V329" s="132" t="s">
        <v>2057</v>
      </c>
      <c r="W329" s="132">
        <v>1086492674.2790794</v>
      </c>
      <c r="X329" s="132">
        <v>1269644042.9063079</v>
      </c>
      <c r="Y329" s="132">
        <f t="shared" si="5"/>
        <v>0.85574589220457287</v>
      </c>
    </row>
    <row r="330" spans="22:25" x14ac:dyDescent="0.25">
      <c r="V330" s="132" t="s">
        <v>2058</v>
      </c>
      <c r="W330" s="132">
        <v>18638232.613642879</v>
      </c>
      <c r="X330" s="132">
        <v>19941399.927563999</v>
      </c>
      <c r="Y330" s="132">
        <f t="shared" si="5"/>
        <v>0.93465015903322735</v>
      </c>
    </row>
    <row r="331" spans="22:25" x14ac:dyDescent="0.25">
      <c r="V331" s="132" t="s">
        <v>2059</v>
      </c>
      <c r="W331" s="132">
        <v>83567209.049668714</v>
      </c>
      <c r="X331" s="132">
        <v>85635659.743248001</v>
      </c>
      <c r="Y331" s="132">
        <f t="shared" si="5"/>
        <v>0.9758459186303825</v>
      </c>
    </row>
    <row r="332" spans="22:25" x14ac:dyDescent="0.25">
      <c r="V332" s="132" t="s">
        <v>2060</v>
      </c>
      <c r="W332" s="132">
        <v>83567209.049668714</v>
      </c>
      <c r="X332" s="132">
        <v>85635659.743248001</v>
      </c>
      <c r="Y332" s="132">
        <f t="shared" si="5"/>
        <v>0.9758459186303825</v>
      </c>
    </row>
    <row r="333" spans="22:25" x14ac:dyDescent="0.25">
      <c r="V333" s="132" t="s">
        <v>2061</v>
      </c>
      <c r="W333" s="132">
        <v>636496331.99317455</v>
      </c>
      <c r="X333" s="132">
        <v>649348127.24588597</v>
      </c>
      <c r="Y333" s="132">
        <f t="shared" si="5"/>
        <v>0.98020815843849374</v>
      </c>
    </row>
    <row r="334" spans="22:25" x14ac:dyDescent="0.25">
      <c r="V334" s="132" t="s">
        <v>2062</v>
      </c>
      <c r="W334" s="132">
        <v>595591.7064539718</v>
      </c>
      <c r="X334" s="132">
        <v>701268.14033299999</v>
      </c>
      <c r="Y334" s="132">
        <f t="shared" si="5"/>
        <v>0.84930666630763052</v>
      </c>
    </row>
    <row r="335" spans="22:25" x14ac:dyDescent="0.25">
      <c r="V335" s="132" t="s">
        <v>2063</v>
      </c>
      <c r="W335" s="132">
        <v>319993791.31043375</v>
      </c>
      <c r="X335" s="132">
        <v>360506046.21628904</v>
      </c>
      <c r="Y335" s="132">
        <f t="shared" si="5"/>
        <v>0.88762392383968625</v>
      </c>
    </row>
    <row r="336" spans="22:25" x14ac:dyDescent="0.25">
      <c r="V336" s="132" t="s">
        <v>2064</v>
      </c>
      <c r="W336" s="132">
        <v>12090366.161269519</v>
      </c>
      <c r="X336" s="132">
        <v>12300849.974439999</v>
      </c>
      <c r="Y336" s="132">
        <f t="shared" si="5"/>
        <v>0.98288867731840934</v>
      </c>
    </row>
    <row r="337" spans="23:25" x14ac:dyDescent="0.25">
      <c r="W337">
        <f>SUM(W2:W336)</f>
        <v>5256931644623.2666</v>
      </c>
      <c r="X337">
        <f>SUM(X2:X336)</f>
        <v>14030060051470.473</v>
      </c>
      <c r="Y337">
        <f t="shared" si="5"/>
        <v>0.37469060184616204</v>
      </c>
    </row>
  </sheetData>
  <autoFilter ref="AC1:AE50" xr:uid="{00000000-0001-0000-0600-000000000000}"/>
  <sortState ref="K1:L120">
    <sortCondition ref="L1:L1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904BD7E9630F4E8467D7D73BA43EDE" ma:contentTypeVersion="13" ma:contentTypeDescription="Crear nuevo documento." ma:contentTypeScope="" ma:versionID="da00a877f082c4bc7cb8d87e586a4098">
  <xsd:schema xmlns:xsd="http://www.w3.org/2001/XMLSchema" xmlns:xs="http://www.w3.org/2001/XMLSchema" xmlns:p="http://schemas.microsoft.com/office/2006/metadata/properties" xmlns:ns3="053b370d-e140-4404-9a62-c9d55c795d05" xmlns:ns4="cc7fe55d-20c5-46d2-88e3-d9aab3c96734" targetNamespace="http://schemas.microsoft.com/office/2006/metadata/properties" ma:root="true" ma:fieldsID="4fc76f344d47bf582e1b2b19899a0271" ns3:_="" ns4:_="">
    <xsd:import namespace="053b370d-e140-4404-9a62-c9d55c795d05"/>
    <xsd:import namespace="cc7fe55d-20c5-46d2-88e3-d9aab3c967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b370d-e140-4404-9a62-c9d55c795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fe55d-20c5-46d2-88e3-d9aab3c967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3b370d-e140-4404-9a62-c9d55c795d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A7DE0-D0DD-4FE3-B986-1909B8A3C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3b370d-e140-4404-9a62-c9d55c795d05"/>
    <ds:schemaRef ds:uri="cc7fe55d-20c5-46d2-88e3-d9aab3c967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BBE064-264F-475A-B064-33295262F36F}">
  <ds:schemaRefs>
    <ds:schemaRef ds:uri="http://schemas.microsoft.com/office/2006/documentManagement/types"/>
    <ds:schemaRef ds:uri="053b370d-e140-4404-9a62-c9d55c795d05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cc7fe55d-20c5-46d2-88e3-d9aab3c9673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306007D-68E2-46A1-AD4F-E0F691E6ED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Principal</vt:lpstr>
      <vt:lpstr>Masiva Judiciales</vt:lpstr>
      <vt:lpstr>Actualizar Sentencias</vt:lpstr>
      <vt:lpstr>Criterios</vt:lpstr>
      <vt:lpstr>TES</vt:lpstr>
      <vt:lpstr>INFLACION_TOTAL</vt:lpstr>
      <vt:lpstr>IPC</vt:lpstr>
      <vt:lpstr>T</vt:lpstr>
      <vt:lpstr>Criterios!_Hlk121301812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María luisa</cp:lastModifiedBy>
  <cp:lastPrinted>2023-11-17T22:48:45Z</cp:lastPrinted>
  <dcterms:created xsi:type="dcterms:W3CDTF">2016-07-07T13:34:40Z</dcterms:created>
  <dcterms:modified xsi:type="dcterms:W3CDTF">2024-01-26T17:07:42Z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0x0101007C904BD7E9630F4E8467D7D73BA43EDE</vt:lpwstr>
  </property>
</Properties>
</file>