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570" yWindow="195" windowWidth="7935" windowHeight="4080" tabRatio="601"/>
  </bookViews>
  <sheets>
    <sheet name="SEDE AEROPUERTO" sheetId="29" r:id="rId1"/>
    <sheet name="RIESGOS" sheetId="30" r:id="rId2"/>
  </sheets>
  <definedNames>
    <definedName name="_xlnm._FilterDatabase" localSheetId="0" hidden="1">'SEDE AEROPUERTO'!$A$14:$AS$105</definedName>
    <definedName name="_xlnm.Print_Area" localSheetId="0">'SEDE AEROPUERTO'!$A$1:$AF$105</definedName>
    <definedName name="CLASE">#REF!</definedName>
    <definedName name="Descripción">#REF!</definedName>
    <definedName name="efectos">#REF!</definedName>
    <definedName name="FACTOR">#REF!</definedName>
    <definedName name="_xlnm.Print_Titles" localSheetId="0">'SEDE AEROPUERTO'!#REF!</definedName>
    <definedName name="Z_690B6F67_B07E_4576_802D_03F34D115F9A_.wvu.PrintTitles" localSheetId="0" hidden="1">'SEDE AEROPUERTO'!#REF!</definedName>
    <definedName name="Z_690B6F67_B07E_4576_802D_03F34D115F9A_.wvu.Rows" localSheetId="0" hidden="1">'SEDE AEROPUERTO'!#REF!,'SEDE AEROPUERTO'!#REF!</definedName>
  </definedNames>
  <calcPr calcId="145621"/>
  <customWorkbookViews>
    <customWorkbookView name="  - Vista personalizada" guid="{690B6F67-B07E-4576-802D-03F34D115F9A}" mergeInterval="0" personalView="1" maximized="1" windowWidth="1020" windowHeight="569" tabRatio="601" activeSheetId="1"/>
  </customWorkbookViews>
</workbook>
</file>

<file path=xl/calcChain.xml><?xml version="1.0" encoding="utf-8"?>
<calcChain xmlns="http://schemas.openxmlformats.org/spreadsheetml/2006/main">
  <c r="N105" i="29" l="1"/>
  <c r="Q105" i="29" s="1"/>
  <c r="R105" i="29" s="1"/>
  <c r="S105" i="29" s="1"/>
  <c r="N104" i="29"/>
  <c r="Q104" i="29" s="1"/>
  <c r="R104" i="29" s="1"/>
  <c r="S104" i="29" s="1"/>
  <c r="N103" i="29"/>
  <c r="Q103" i="29" s="1"/>
  <c r="R103" i="29" s="1"/>
  <c r="S103" i="29" s="1"/>
  <c r="N102" i="29"/>
  <c r="Q102" i="29" s="1"/>
  <c r="R102" i="29" s="1"/>
  <c r="S102" i="29" s="1"/>
  <c r="N101" i="29"/>
  <c r="Q101" i="29" s="1"/>
  <c r="R101" i="29" s="1"/>
  <c r="S101" i="29" s="1"/>
  <c r="N100" i="29"/>
  <c r="Q100" i="29" s="1"/>
  <c r="R100" i="29" s="1"/>
  <c r="S100" i="29" s="1"/>
  <c r="N99" i="29"/>
  <c r="Q99" i="29" s="1"/>
  <c r="R99" i="29" s="1"/>
  <c r="S99" i="29" s="1"/>
  <c r="N98" i="29"/>
  <c r="Q98" i="29" s="1"/>
  <c r="R98" i="29" s="1"/>
  <c r="S98" i="29" s="1"/>
  <c r="N97" i="29"/>
  <c r="Q97" i="29" s="1"/>
  <c r="R97" i="29" s="1"/>
  <c r="S97" i="29" s="1"/>
  <c r="N96" i="29"/>
  <c r="Q96" i="29" s="1"/>
  <c r="R96" i="29" s="1"/>
  <c r="S96" i="29" s="1"/>
  <c r="N95" i="29"/>
  <c r="Q95" i="29" s="1"/>
  <c r="R95" i="29" s="1"/>
  <c r="S95" i="29" s="1"/>
  <c r="N94" i="29"/>
  <c r="Q94" i="29" s="1"/>
  <c r="R94" i="29" s="1"/>
  <c r="S94" i="29" s="1"/>
  <c r="N93" i="29"/>
  <c r="Q93" i="29" s="1"/>
  <c r="R93" i="29" s="1"/>
  <c r="S93" i="29" s="1"/>
  <c r="N92" i="29"/>
  <c r="Q92" i="29" s="1"/>
  <c r="R92" i="29" s="1"/>
  <c r="S92" i="29" s="1"/>
  <c r="N91" i="29"/>
  <c r="O91" i="29" s="1"/>
  <c r="N90" i="29"/>
  <c r="Q90" i="29" s="1"/>
  <c r="R90" i="29" s="1"/>
  <c r="S90" i="29" s="1"/>
  <c r="N89" i="29"/>
  <c r="Q89" i="29" s="1"/>
  <c r="R89" i="29" s="1"/>
  <c r="S89" i="29" s="1"/>
  <c r="N88" i="29"/>
  <c r="Q88" i="29" s="1"/>
  <c r="R88" i="29" s="1"/>
  <c r="S88" i="29" s="1"/>
  <c r="N87" i="29"/>
  <c r="Q87" i="29" s="1"/>
  <c r="R87" i="29" s="1"/>
  <c r="S87" i="29" s="1"/>
  <c r="N86" i="29"/>
  <c r="Q86" i="29" s="1"/>
  <c r="R86" i="29" s="1"/>
  <c r="S86" i="29" s="1"/>
  <c r="N85" i="29"/>
  <c r="O85" i="29" s="1"/>
  <c r="N84" i="29"/>
  <c r="Q84" i="29" s="1"/>
  <c r="R84" i="29" s="1"/>
  <c r="S84" i="29" s="1"/>
  <c r="N83" i="29"/>
  <c r="Q83" i="29" s="1"/>
  <c r="R83" i="29" s="1"/>
  <c r="S83" i="29" s="1"/>
  <c r="N82" i="29"/>
  <c r="Q82" i="29" s="1"/>
  <c r="R82" i="29" s="1"/>
  <c r="S82" i="29" s="1"/>
  <c r="N81" i="29"/>
  <c r="O81" i="29" s="1"/>
  <c r="N80" i="29"/>
  <c r="Q80" i="29" s="1"/>
  <c r="R80" i="29" s="1"/>
  <c r="S80" i="29" s="1"/>
  <c r="N79" i="29"/>
  <c r="O79" i="29" s="1"/>
  <c r="N78" i="29"/>
  <c r="Q78" i="29" s="1"/>
  <c r="R78" i="29" s="1"/>
  <c r="S78" i="29" s="1"/>
  <c r="N77" i="29"/>
  <c r="Q77" i="29" s="1"/>
  <c r="R77" i="29" s="1"/>
  <c r="S77" i="29" s="1"/>
  <c r="N76" i="29"/>
  <c r="Q76" i="29" s="1"/>
  <c r="R76" i="29" s="1"/>
  <c r="S76" i="29" s="1"/>
  <c r="N75" i="29"/>
  <c r="Q75" i="29" s="1"/>
  <c r="R75" i="29" s="1"/>
  <c r="S75" i="29" s="1"/>
  <c r="O90" i="29" l="1"/>
  <c r="O82" i="29"/>
  <c r="O98" i="29"/>
  <c r="O78" i="29"/>
  <c r="O86" i="29"/>
  <c r="O94" i="29"/>
  <c r="O102" i="29"/>
  <c r="O76" i="29"/>
  <c r="O80" i="29"/>
  <c r="O84" i="29"/>
  <c r="O88" i="29"/>
  <c r="O92" i="29"/>
  <c r="O96" i="29"/>
  <c r="O100" i="29"/>
  <c r="O104" i="29"/>
  <c r="Q79" i="29"/>
  <c r="R79" i="29" s="1"/>
  <c r="S79" i="29" s="1"/>
  <c r="Q81" i="29"/>
  <c r="R81" i="29" s="1"/>
  <c r="S81" i="29" s="1"/>
  <c r="Q85" i="29"/>
  <c r="R85" i="29" s="1"/>
  <c r="S85" i="29" s="1"/>
  <c r="Q91" i="29"/>
  <c r="R91" i="29" s="1"/>
  <c r="S91" i="29" s="1"/>
  <c r="O75" i="29"/>
  <c r="O77" i="29"/>
  <c r="O83" i="29"/>
  <c r="O87" i="29"/>
  <c r="O89" i="29"/>
  <c r="O93" i="29"/>
  <c r="O95" i="29"/>
  <c r="O97" i="29"/>
  <c r="O99" i="29"/>
  <c r="O101" i="29"/>
  <c r="O103" i="29"/>
  <c r="O105" i="29"/>
  <c r="N15" i="29" l="1"/>
  <c r="O15" i="29" s="1"/>
  <c r="Q15" i="29" l="1"/>
  <c r="R15" i="29" s="1"/>
  <c r="S15" i="29" s="1"/>
  <c r="N34" i="29" l="1"/>
  <c r="Q34" i="29" s="1"/>
  <c r="R34" i="29" s="1"/>
  <c r="S34" i="29" s="1"/>
  <c r="N68" i="29"/>
  <c r="Q68" i="29" s="1"/>
  <c r="R68" i="29" s="1"/>
  <c r="S68" i="29" s="1"/>
  <c r="N58" i="29"/>
  <c r="O58" i="29" s="1"/>
  <c r="N57" i="29"/>
  <c r="Q57" i="29" s="1"/>
  <c r="R57" i="29" s="1"/>
  <c r="S57" i="29" s="1"/>
  <c r="N50" i="29"/>
  <c r="Q50" i="29" s="1"/>
  <c r="R50" i="29" s="1"/>
  <c r="S50" i="29" s="1"/>
  <c r="N48" i="29"/>
  <c r="Q48" i="29" s="1"/>
  <c r="R48" i="29" s="1"/>
  <c r="S48" i="29" s="1"/>
  <c r="N47" i="29"/>
  <c r="O47" i="29" s="1"/>
  <c r="N37" i="29"/>
  <c r="O37" i="29" s="1"/>
  <c r="N18" i="29"/>
  <c r="O18" i="29" s="1"/>
  <c r="O34" i="29" l="1"/>
  <c r="O68" i="29"/>
  <c r="O57" i="29"/>
  <c r="Q58" i="29"/>
  <c r="R58" i="29" s="1"/>
  <c r="S58" i="29" s="1"/>
  <c r="O50" i="29"/>
  <c r="O48" i="29"/>
  <c r="Q47" i="29"/>
  <c r="R47" i="29" s="1"/>
  <c r="S47" i="29" s="1"/>
  <c r="Q37" i="29"/>
  <c r="R37" i="29" s="1"/>
  <c r="S37" i="29" s="1"/>
  <c r="Q18" i="29"/>
  <c r="R18" i="29" s="1"/>
  <c r="S18" i="29" s="1"/>
  <c r="N31" i="29" l="1"/>
  <c r="O31" i="29" s="1"/>
  <c r="N17" i="29"/>
  <c r="Q17" i="29" s="1"/>
  <c r="R17" i="29" s="1"/>
  <c r="S17" i="29" s="1"/>
  <c r="N16" i="29"/>
  <c r="O16" i="29" s="1"/>
  <c r="Q31" i="29" l="1"/>
  <c r="R31" i="29" s="1"/>
  <c r="S31" i="29" s="1"/>
  <c r="Q16" i="29"/>
  <c r="R16" i="29" s="1"/>
  <c r="S16" i="29" s="1"/>
  <c r="O17" i="29"/>
  <c r="B9" i="30"/>
  <c r="B8" i="30"/>
  <c r="B7" i="30"/>
  <c r="B6" i="30"/>
  <c r="B5" i="30"/>
  <c r="B4" i="30"/>
  <c r="B3" i="30"/>
  <c r="B10" i="30" l="1"/>
  <c r="C5" i="30" s="1"/>
  <c r="C7" i="30" l="1"/>
  <c r="C4" i="30"/>
  <c r="C6" i="30"/>
  <c r="C9" i="30"/>
  <c r="C8" i="30"/>
  <c r="C3" i="30"/>
  <c r="C10" i="30" l="1"/>
  <c r="N74" i="29" l="1"/>
  <c r="O74" i="29" s="1"/>
  <c r="N73" i="29"/>
  <c r="O73" i="29" s="1"/>
  <c r="N72" i="29"/>
  <c r="Q72" i="29" s="1"/>
  <c r="R72" i="29" s="1"/>
  <c r="S72" i="29" s="1"/>
  <c r="N71" i="29"/>
  <c r="Q71" i="29" s="1"/>
  <c r="R71" i="29" s="1"/>
  <c r="S71" i="29" s="1"/>
  <c r="N70" i="29"/>
  <c r="O70" i="29" s="1"/>
  <c r="N69" i="29"/>
  <c r="Q69" i="29" s="1"/>
  <c r="R69" i="29" s="1"/>
  <c r="S69" i="29" s="1"/>
  <c r="N67" i="29"/>
  <c r="Q67" i="29" s="1"/>
  <c r="R67" i="29" s="1"/>
  <c r="S67" i="29" s="1"/>
  <c r="N66" i="29"/>
  <c r="O66" i="29" s="1"/>
  <c r="N65" i="29"/>
  <c r="O65" i="29" s="1"/>
  <c r="N64" i="29"/>
  <c r="Q64" i="29" s="1"/>
  <c r="R64" i="29" s="1"/>
  <c r="S64" i="29" s="1"/>
  <c r="N63" i="29"/>
  <c r="Q63" i="29" s="1"/>
  <c r="R63" i="29" s="1"/>
  <c r="S63" i="29" s="1"/>
  <c r="N62" i="29"/>
  <c r="Q62" i="29" s="1"/>
  <c r="R62" i="29" s="1"/>
  <c r="S62" i="29" s="1"/>
  <c r="N61" i="29"/>
  <c r="Q61" i="29" s="1"/>
  <c r="R61" i="29" s="1"/>
  <c r="S61" i="29" s="1"/>
  <c r="N60" i="29"/>
  <c r="Q60" i="29" s="1"/>
  <c r="R60" i="29" s="1"/>
  <c r="S60" i="29" s="1"/>
  <c r="N52" i="29"/>
  <c r="Q52" i="29" s="1"/>
  <c r="R52" i="29" s="1"/>
  <c r="S52" i="29" s="1"/>
  <c r="N20" i="29"/>
  <c r="Q20" i="29" s="1"/>
  <c r="R20" i="29" s="1"/>
  <c r="S20" i="29" s="1"/>
  <c r="N51" i="29"/>
  <c r="Q51" i="29" s="1"/>
  <c r="R51" i="29" s="1"/>
  <c r="S51" i="29" s="1"/>
  <c r="N46" i="29"/>
  <c r="O46" i="29" s="1"/>
  <c r="O71" i="29" l="1"/>
  <c r="O67" i="29"/>
  <c r="O69" i="29"/>
  <c r="O72" i="29"/>
  <c r="Q66" i="29"/>
  <c r="R66" i="29" s="1"/>
  <c r="S66" i="29" s="1"/>
  <c r="Q70" i="29"/>
  <c r="R70" i="29" s="1"/>
  <c r="S70" i="29" s="1"/>
  <c r="Q73" i="29"/>
  <c r="R73" i="29" s="1"/>
  <c r="S73" i="29" s="1"/>
  <c r="Q74" i="29"/>
  <c r="R74" i="29" s="1"/>
  <c r="S74" i="29" s="1"/>
  <c r="Q65" i="29"/>
  <c r="R65" i="29" s="1"/>
  <c r="S65" i="29" s="1"/>
  <c r="O62" i="29"/>
  <c r="O60" i="29"/>
  <c r="O64" i="29"/>
  <c r="O51" i="29"/>
  <c r="O20" i="29"/>
  <c r="O52" i="29"/>
  <c r="O61" i="29"/>
  <c r="O63" i="29"/>
  <c r="Q46" i="29"/>
  <c r="R46" i="29" s="1"/>
  <c r="S46" i="29" s="1"/>
  <c r="N28" i="29"/>
  <c r="Q28" i="29" s="1"/>
  <c r="R28" i="29" s="1"/>
  <c r="S28" i="29" s="1"/>
  <c r="N27" i="29"/>
  <c r="Q27" i="29" s="1"/>
  <c r="R27" i="29" s="1"/>
  <c r="S27" i="29" s="1"/>
  <c r="O27" i="29" l="1"/>
  <c r="O28" i="29"/>
  <c r="N29" i="29" l="1"/>
  <c r="O29" i="29" s="1"/>
  <c r="Q29" i="29" l="1"/>
  <c r="R29" i="29" s="1"/>
  <c r="S29" i="29" s="1"/>
  <c r="N43" i="29"/>
  <c r="Q43" i="29" s="1"/>
  <c r="R43" i="29" s="1"/>
  <c r="S43" i="29" s="1"/>
  <c r="N41" i="29"/>
  <c r="O41" i="29" s="1"/>
  <c r="N42" i="29"/>
  <c r="O42" i="29" s="1"/>
  <c r="O43" i="29" l="1"/>
  <c r="Q41" i="29"/>
  <c r="R41" i="29" s="1"/>
  <c r="S41" i="29" s="1"/>
  <c r="Q42" i="29"/>
  <c r="R42" i="29" s="1"/>
  <c r="S42" i="29" s="1"/>
  <c r="N26" i="29" l="1"/>
  <c r="O26" i="29" s="1"/>
  <c r="N59" i="29"/>
  <c r="Q59" i="29" s="1"/>
  <c r="R59" i="29" s="1"/>
  <c r="S59" i="29" s="1"/>
  <c r="N56" i="29"/>
  <c r="Q56" i="29" s="1"/>
  <c r="R56" i="29" s="1"/>
  <c r="S56" i="29" s="1"/>
  <c r="N55" i="29"/>
  <c r="Q55" i="29" s="1"/>
  <c r="R55" i="29" s="1"/>
  <c r="S55" i="29" s="1"/>
  <c r="N54" i="29"/>
  <c r="Q54" i="29" s="1"/>
  <c r="R54" i="29" s="1"/>
  <c r="S54" i="29" s="1"/>
  <c r="N53" i="29"/>
  <c r="Q53" i="29" s="1"/>
  <c r="R53" i="29" s="1"/>
  <c r="S53" i="29" s="1"/>
  <c r="N49" i="29"/>
  <c r="Q49" i="29" s="1"/>
  <c r="R49" i="29" s="1"/>
  <c r="S49" i="29" s="1"/>
  <c r="N45" i="29"/>
  <c r="Q45" i="29" s="1"/>
  <c r="R45" i="29" s="1"/>
  <c r="S45" i="29" s="1"/>
  <c r="N44" i="29"/>
  <c r="Q44" i="29" s="1"/>
  <c r="R44" i="29" s="1"/>
  <c r="S44" i="29" s="1"/>
  <c r="N40" i="29"/>
  <c r="O40" i="29" s="1"/>
  <c r="N39" i="29"/>
  <c r="Q39" i="29" s="1"/>
  <c r="R39" i="29" s="1"/>
  <c r="S39" i="29" s="1"/>
  <c r="N38" i="29"/>
  <c r="O38" i="29" s="1"/>
  <c r="N36" i="29"/>
  <c r="O36" i="29" s="1"/>
  <c r="N35" i="29"/>
  <c r="Q35" i="29" s="1"/>
  <c r="R35" i="29" s="1"/>
  <c r="S35" i="29" s="1"/>
  <c r="N33" i="29"/>
  <c r="Q33" i="29" s="1"/>
  <c r="R33" i="29" s="1"/>
  <c r="S33" i="29" s="1"/>
  <c r="N32" i="29"/>
  <c r="O32" i="29" s="1"/>
  <c r="N30" i="29"/>
  <c r="Q30" i="29" s="1"/>
  <c r="R30" i="29" s="1"/>
  <c r="S30" i="29" s="1"/>
  <c r="N25" i="29"/>
  <c r="Q25" i="29" s="1"/>
  <c r="R25" i="29" s="1"/>
  <c r="S25" i="29" s="1"/>
  <c r="N24" i="29"/>
  <c r="O24" i="29" s="1"/>
  <c r="N23" i="29"/>
  <c r="Q23" i="29" s="1"/>
  <c r="R23" i="29" s="1"/>
  <c r="S23" i="29" s="1"/>
  <c r="N22" i="29"/>
  <c r="O22" i="29" s="1"/>
  <c r="N21" i="29"/>
  <c r="O21" i="29" s="1"/>
  <c r="N19" i="29"/>
  <c r="Q19" i="29" s="1"/>
  <c r="R19" i="29" s="1"/>
  <c r="S19" i="29" s="1"/>
  <c r="O54" i="29" l="1"/>
  <c r="O59" i="29"/>
  <c r="Q26" i="29"/>
  <c r="R26" i="29" s="1"/>
  <c r="S26" i="29" s="1"/>
  <c r="Q24" i="29"/>
  <c r="R24" i="29" s="1"/>
  <c r="S24" i="29" s="1"/>
  <c r="Q36" i="29"/>
  <c r="R36" i="29" s="1"/>
  <c r="S36" i="29" s="1"/>
  <c r="O56" i="29"/>
  <c r="O49" i="29"/>
  <c r="O45" i="29"/>
  <c r="O25" i="29"/>
  <c r="Q40" i="29"/>
  <c r="R40" i="29" s="1"/>
  <c r="S40" i="29" s="1"/>
  <c r="Q21" i="29"/>
  <c r="R21" i="29" s="1"/>
  <c r="S21" i="29" s="1"/>
  <c r="O55" i="29"/>
  <c r="O44" i="29"/>
  <c r="O53" i="29"/>
  <c r="O35" i="29"/>
  <c r="O19" i="29"/>
  <c r="O30" i="29"/>
  <c r="O33" i="29"/>
  <c r="Q22" i="29"/>
  <c r="R22" i="29" s="1"/>
  <c r="S22" i="29" s="1"/>
  <c r="Q32" i="29"/>
  <c r="R32" i="29" s="1"/>
  <c r="S32" i="29" s="1"/>
  <c r="O23" i="29"/>
  <c r="Q38" i="29"/>
  <c r="R38" i="29" s="1"/>
  <c r="S38" i="29" s="1"/>
  <c r="O39" i="29"/>
  <c r="J4" i="30" l="1"/>
  <c r="F3" i="30"/>
  <c r="F4" i="30"/>
  <c r="F5" i="30"/>
  <c r="F6" i="30"/>
  <c r="F7" i="30" l="1"/>
  <c r="G5" i="30" s="1"/>
  <c r="J5" i="30"/>
  <c r="J3" i="30"/>
  <c r="G4" i="30" l="1"/>
  <c r="G6" i="30"/>
  <c r="J6" i="30"/>
  <c r="G3" i="30"/>
  <c r="G7" i="30" l="1"/>
</calcChain>
</file>

<file path=xl/sharedStrings.xml><?xml version="1.0" encoding="utf-8"?>
<sst xmlns="http://schemas.openxmlformats.org/spreadsheetml/2006/main" count="976" uniqueCount="471">
  <si>
    <t>FUENTE</t>
  </si>
  <si>
    <t xml:space="preserve">ACTIVIDAD </t>
  </si>
  <si>
    <t>EFECTOS POSIBLES</t>
  </si>
  <si>
    <t>MEDIO</t>
  </si>
  <si>
    <t>TAREA</t>
  </si>
  <si>
    <t>PROCESO</t>
  </si>
  <si>
    <t>TRABAJADOR</t>
  </si>
  <si>
    <t>NIVEL DE DEFICIENCIA</t>
  </si>
  <si>
    <t>NIVEL DE PROBABILIDAD</t>
  </si>
  <si>
    <t>NIVEL DE CONSECUENCIA</t>
  </si>
  <si>
    <t>NIVEL DE RIESGO</t>
  </si>
  <si>
    <t>ACEPTABILIDAD DEL RIESGO</t>
  </si>
  <si>
    <t>CONTROL EXISTENTE</t>
  </si>
  <si>
    <t>NIVEL DE EXPOSICIÓN</t>
  </si>
  <si>
    <t>INTERPRETACIÓN NIVEL DE PROBABILIDAD</t>
  </si>
  <si>
    <t>CONDICIONES DE SEGURIDAD</t>
  </si>
  <si>
    <t>EXPUESTOS</t>
  </si>
  <si>
    <t>PELIGROS</t>
  </si>
  <si>
    <t>MARCO LEGAL</t>
  </si>
  <si>
    <t>VIRUS</t>
  </si>
  <si>
    <t>BACTERIAS</t>
  </si>
  <si>
    <t>RUIDO CONTINUO</t>
  </si>
  <si>
    <t>VIBRACIÓN CUERPO ENTERO</t>
  </si>
  <si>
    <t>VIBRACIÓN SEGMENTARIA</t>
  </si>
  <si>
    <t>TEMPERATURAS EXTREMAS CALOR</t>
  </si>
  <si>
    <t>TEMPERATURAS EXTREMAS FRIO</t>
  </si>
  <si>
    <t>RADIACIONES IONIZANTES RAYOS X, GAMA, BETA, ALFA.</t>
  </si>
  <si>
    <t>DISCONFORTERMICO</t>
  </si>
  <si>
    <t>RADIACIONES NO IONIZANTES (LASER)</t>
  </si>
  <si>
    <t>RADIACIONES NO IONIZANTES (ULTRAVIOLETA)</t>
  </si>
  <si>
    <t>INFORMACIÓN GENERAL DE LA EMPRESA</t>
  </si>
  <si>
    <t>NIT</t>
  </si>
  <si>
    <t>CC</t>
  </si>
  <si>
    <t>CE</t>
  </si>
  <si>
    <t>No.</t>
  </si>
  <si>
    <t>Actividad Económica</t>
  </si>
  <si>
    <t>Clase(s) de Riesgos</t>
  </si>
  <si>
    <t>Dirección</t>
  </si>
  <si>
    <t>Departamento</t>
  </si>
  <si>
    <t>Nombre del Centro de Trabajo</t>
  </si>
  <si>
    <t>PSICOSOCIAL</t>
  </si>
  <si>
    <t>OBSERVACIÓN</t>
  </si>
  <si>
    <t>PICADURAS</t>
  </si>
  <si>
    <t>MORDEDURAS</t>
  </si>
  <si>
    <t>Polvos orgánicos</t>
  </si>
  <si>
    <t>Gases y vapores</t>
  </si>
  <si>
    <t>Locativo sistemas de almacenamiento</t>
  </si>
  <si>
    <t>Locativo  medios de almacenamiento</t>
  </si>
  <si>
    <t>Trabajo en alturas</t>
  </si>
  <si>
    <t>Espacios confinados</t>
  </si>
  <si>
    <t>Mecánico por (piezas a trabajar)</t>
  </si>
  <si>
    <t>TIPO ACTIVIDAD
RUTINARIA / NO RUTINARIA</t>
  </si>
  <si>
    <t>ASPECTOS LEGALES
APLICABLES</t>
  </si>
  <si>
    <t>Licencia en SO</t>
  </si>
  <si>
    <t>Verificado por</t>
  </si>
  <si>
    <t>Levantamiento de la información en la matriz realizada por:</t>
  </si>
  <si>
    <t>Cargo</t>
  </si>
  <si>
    <t>Gestión organizacional por inducción.</t>
  </si>
  <si>
    <t>Gestión organizacional por capacitación.</t>
  </si>
  <si>
    <t>Gestión organizacional por evaluación de desempeño.</t>
  </si>
  <si>
    <t>Gestión organizacional por manejo o control de cambios.</t>
  </si>
  <si>
    <t>Características de la organización del trabajo por demandas cuantitativas de la labor</t>
  </si>
  <si>
    <t>Características del grupo social del trabajo por relaciones</t>
  </si>
  <si>
    <t>Características del grupo social del trabajo por cohesión.</t>
  </si>
  <si>
    <t>Características del grupo social del trabajo por calidad de interacciones</t>
  </si>
  <si>
    <t>Características del grupo social del trabajo en equipo</t>
  </si>
  <si>
    <t>Razón Social de la Empresa</t>
  </si>
  <si>
    <t>Públicos por atracos</t>
  </si>
  <si>
    <t>LUGAR DE TRABAJO</t>
  </si>
  <si>
    <t>Eléctrico por baja tensión</t>
  </si>
  <si>
    <t>Rutinaria</t>
  </si>
  <si>
    <t>Si</t>
  </si>
  <si>
    <t>Cansancio visual
Dolores de cabeza</t>
  </si>
  <si>
    <t>Resolución 2400 de 1979</t>
  </si>
  <si>
    <t>Dolores de cabeza</t>
  </si>
  <si>
    <t>Dolores osteomusculares</t>
  </si>
  <si>
    <t>Golpes, cortes</t>
  </si>
  <si>
    <t xml:space="preserve">Traumas psicológicos, lesiones físicas
</t>
  </si>
  <si>
    <t>Lesiones, fracturas, traumas</t>
  </si>
  <si>
    <t>Dolores de cabeza
Lesiones auditivas</t>
  </si>
  <si>
    <t>Golpes, cortes, lesiones</t>
  </si>
  <si>
    <t>Alergias, irritaciones dérmicas</t>
  </si>
  <si>
    <t>Uso de guantes de látex esporádicamente</t>
  </si>
  <si>
    <t>Estudio para la Ampliación y adecuación del área de almacenamiento (archivo)</t>
  </si>
  <si>
    <t>Agotamiento físico
lesiones dérmicas</t>
  </si>
  <si>
    <t>Caídas a mismo nivel, golpes, lesiones</t>
  </si>
  <si>
    <t>X</t>
  </si>
  <si>
    <t>Manipulación de cosedoras, esferos, bisturís, grapadoras, saca ganchos etc.</t>
  </si>
  <si>
    <t>Traslados frecuentes a Funza, Siberia, Cota; Zona Franca Occidente, Tocancipa
Presencia de montacargas en las áreas de trabajo</t>
  </si>
  <si>
    <t>Administración Publica</t>
  </si>
  <si>
    <t>Bogotá D.C.</t>
  </si>
  <si>
    <t>ILUMINACIÓN POR LUZ VISIBLE POR DEFICIENCIA</t>
  </si>
  <si>
    <t>PRESIÓN ATMOSFÉRICA NORMAL</t>
  </si>
  <si>
    <t>FLUIDOS O EXCREMENTOS</t>
  </si>
  <si>
    <t>Públicos por orden público</t>
  </si>
  <si>
    <t>MATRIZ DE IDENTIFICACIÓN DE PELIGROS, VALORACIÓN DE RIESGOS Y DETERMINACIÓN DE CONTROLES MODELO SEGÚN NORMA GTC 45 ICONTEC - 2012</t>
  </si>
  <si>
    <t>INSTITUTO NACIONAL DE VIGILANCIA DE MEDICAMENTOS Y ALIMENTOS "INVIMA"</t>
  </si>
  <si>
    <t>No. De Trabajadores de la sede</t>
  </si>
  <si>
    <t>Responsable(s) de la empresa</t>
  </si>
  <si>
    <t>Ciudad/municipio</t>
  </si>
  <si>
    <t>Fecha de actualización</t>
  </si>
  <si>
    <t>Fecha de expedición:</t>
  </si>
  <si>
    <t xml:space="preserve">Oficina 3º Piso  Sede Aeropuerto
</t>
  </si>
  <si>
    <t>Sensibilización riesgo público y de tránsito</t>
  </si>
  <si>
    <t>Av. Calle 26 N°  106-36</t>
  </si>
  <si>
    <t>Uso de cascos de seguridad en áreas de bodegas</t>
  </si>
  <si>
    <t>pausas saludables</t>
  </si>
  <si>
    <t>programa de 5s</t>
  </si>
  <si>
    <t>saca ganchos</t>
  </si>
  <si>
    <t>sismos</t>
  </si>
  <si>
    <t>PONS</t>
  </si>
  <si>
    <t>Revisión, Archivo
Verificación
Control de la documentación de los productos
Programación de inspecciones de los productos de importaciones y exportaciones</t>
  </si>
  <si>
    <t xml:space="preserve"> </t>
  </si>
  <si>
    <t>EPP según matriz de EPP.</t>
  </si>
  <si>
    <t>Capacitación en riesgo Biológico.</t>
  </si>
  <si>
    <t>PVE Riesgo Biológico.
Esquema de Vacunación según PVE.</t>
  </si>
  <si>
    <t>PVE Riesgo Psicosocial.
Implementación(Batería ) de diagnostico.</t>
  </si>
  <si>
    <t>Talleres reducir el   Riesgo Psicosocial.</t>
  </si>
  <si>
    <t>Diagnostico psicosocial</t>
  </si>
  <si>
    <t>Fatiga y espasmos musculares, dolor de espalda, de extremidades inferiores y superiores.</t>
  </si>
  <si>
    <t>PVE de Riesgo Biomecánico.</t>
  </si>
  <si>
    <t>Pausas Activas. Exámenes médicos periódicos.</t>
  </si>
  <si>
    <t>Golpes, contusiones, fracturas(caída de personas, caída de objeto).</t>
  </si>
  <si>
    <t>Capacitación en autocuidado y en prevención de caídas, 
programa 5s</t>
  </si>
  <si>
    <t>Capacitación en autocuidado y en prevención de caídas, 
programa 5s, Inspecciones de seguridad</t>
  </si>
  <si>
    <t xml:space="preserve">Verificación de control de calidad de los productos  de importación y exportación del país </t>
  </si>
  <si>
    <t>Realizar el control de calidad, verificando el estado en que se encuentran los  productos.</t>
  </si>
  <si>
    <t>Hipotermia, calambres y afecciones respiratorias.</t>
  </si>
  <si>
    <t xml:space="preserve">Dar continuidad al uso de EPP según matriz de EPP.
Capacitación en autocuidado, enfocada al riesgo especifico . </t>
  </si>
  <si>
    <t>Adopción de postura bípeda prolongada durante la jornada laboral.</t>
  </si>
  <si>
    <t>Fatiga y espasmos musculares, dolor de espalda, de extremidades inferiores.</t>
  </si>
  <si>
    <t>Uso de EPP según matriz de EPP</t>
  </si>
  <si>
    <t xml:space="preserve">
Capacitación en autocuidado y en prevención de caídas de objetos. 
</t>
  </si>
  <si>
    <t>Fallas estructurales, derrumbe de elementos portantes o divisorios. Daños en infraestructura y/o pérdida de información. Lesiones de diversa gravedad en personas, hasta muerte. Alteraciones en procesos o funcionamiento.</t>
  </si>
  <si>
    <t>Cuadros virales, infecciones respiratorias, enfermedades  por contacto  baterías, hongos posibles contaminantes en el ambiente.</t>
  </si>
  <si>
    <t>Trabajo en zonas de alto flujo de transporte aéreo, permanecen en áreas de trabajo en espacios cerrados donde no hay privacidad en su entorno de trabajo dado que brindan atención al cliente lo cual son funciones  propias del cargo.</t>
  </si>
  <si>
    <t>Cefaleas, efectos extra auditivos del ruido especialmente estrés y afectaciones de la salud derivadas del mismo.</t>
  </si>
  <si>
    <t>Estrés, irritabilidad, apatía laboral, desmotivación, falta de interés, baja productividad, cansancio emocional.</t>
  </si>
  <si>
    <t>Funcionarios con labores administrativas en posición sedente por más de dos horas</t>
  </si>
  <si>
    <t>El personal se encuentra realizando trabajo administrativo por más de dos horas manipulando mouse y teclado.</t>
  </si>
  <si>
    <t>Molestias espalda baja, dolores en dorso lumbar</t>
  </si>
  <si>
    <t>Cuadros virales, infecciones respiratorias, enfermedades  por contacto, hongos posibles contaminantes en el ambiente de archivo.</t>
  </si>
  <si>
    <t>Manejo y transporte de cargas de material de archivos y muestras</t>
  </si>
  <si>
    <t>Material de archivo sin estantes en piso.</t>
  </si>
  <si>
    <t>Cajas de archivo en mas de tres filas de alto.</t>
  </si>
  <si>
    <t>Personal expuesto a diferentes ambientes de trabajo con presencia de insectos.</t>
  </si>
  <si>
    <t>Verificación de productos que se encuentran en cuartos fríos.</t>
  </si>
  <si>
    <t>Estrés, irritabilidad, apatía laboral, desmotivación, falta de interés, baja productividad.</t>
  </si>
  <si>
    <t>Verificación de productos en cuartos.</t>
  </si>
  <si>
    <t>Lesiones osteomusculares en miembros superiores e inferiores.</t>
  </si>
  <si>
    <t>Pausas saludables. Exámenes médicos periódicos.</t>
  </si>
  <si>
    <t>archivo 3 piso ATENCIÓN AL CIUDADANO  SEDE AEROPUERTO</t>
  </si>
  <si>
    <t>Pausas saludables. Exámenes médicos.</t>
  </si>
  <si>
    <t>Sensibilización de riesgo público y de tránsito</t>
  </si>
  <si>
    <t>Cables expuestos debajo de los escritorios.</t>
  </si>
  <si>
    <t>Desplazamiento dentro y fuera de las instalaciones (bodegas), lo cual puede generar caídas.</t>
  </si>
  <si>
    <t>Estrés por carga laboral</t>
  </si>
  <si>
    <t>Bombillas</t>
  </si>
  <si>
    <t>Superficies de trabajo irregulares  con divisiones de oficina con riesgo de caída en puntos de ajuste de tornillo.</t>
  </si>
  <si>
    <t xml:space="preserve"> Uso de chaquetas impermeable térmica</t>
  </si>
  <si>
    <t>Uso de chaquetas impermeable térmica</t>
  </si>
  <si>
    <t xml:space="preserve">EPP según matriz de EPP. </t>
  </si>
  <si>
    <t xml:space="preserve"> Personal de aseo empresa contratista "EMINSER" EMPRESA DE SERVICIOS INTEGRALES</t>
  </si>
  <si>
    <t>Realizar labores de aseo de las instalaciones de laboratorio,  paredes, techos, ventanas,  puertas, pisos</t>
  </si>
  <si>
    <t>Virus, Bacterias u Hongos</t>
  </si>
  <si>
    <t>Enfermedades respiratorias e  infectocontagiosas en general</t>
  </si>
  <si>
    <t xml:space="preserve">Uso de EPP según recomendaciones </t>
  </si>
  <si>
    <t>Uso de EPP (Guantes, botas, mono gafas, delantal plástico)</t>
  </si>
  <si>
    <t>Irritación en vías respiratorias
Intoxicación por inhalación, alergias respiratorias y dermatológicas</t>
  </si>
  <si>
    <t>Realizar labores de aseo de las instalaciones de laboratorio,  paredes, techos, ventanas,  puertas, pisos.
* Operar y responder por el buen uso de máquinas, elementos e insumos de trabajo.
* Mantener en perfecto aseo los laboratorios, mobiliarios, baños.</t>
  </si>
  <si>
    <t>Estrés, cambios emocionales  alteraciones del sueño, ansiedad y alteraciones  comportamentales.</t>
  </si>
  <si>
    <t>Irritación en vías respiratorias
Intoxicación por inhalación</t>
  </si>
  <si>
    <t>Uso de EPP según recomendaciones</t>
  </si>
  <si>
    <t>Quemaduras, Choque eléctrico</t>
  </si>
  <si>
    <t>Sensibilizaciones de orden y aseo</t>
  </si>
  <si>
    <t xml:space="preserve">Área Administrativa </t>
  </si>
  <si>
    <t xml:space="preserve">Desplazamiento continuo a otras entidades, en la entrega de correspondencia
y mensajería </t>
  </si>
  <si>
    <t>Dolores de espalda, problemas osteomusculares</t>
  </si>
  <si>
    <t>Enfermedades virales</t>
  </si>
  <si>
    <t>Esquema de vacunación de influenza y tétanos</t>
  </si>
  <si>
    <t>Interface persona - tarea por  habilidades en relación con la demanda de la tarea.</t>
  </si>
  <si>
    <t>Personal Conductores</t>
  </si>
  <si>
    <t xml:space="preserve">Conductores 
</t>
  </si>
  <si>
    <t>Realizan desplazamiento  diferentes sedes del INVIMA Bogotá, (entrega de muestras de laboratorio, desplazamiento con funcionarios del INVIMA, entrega de documentos (correspondencia con funcionario del instituto, entre otras funciones asignadas por la entidad, de acuerdo a los  requerimientos del los laboratorios).</t>
  </si>
  <si>
    <t>Realizan desplazamiento en vehículos a diferentes sedes del Invima,  entidades publicas y privadas, con grupos de auditores para supervisar entidades</t>
  </si>
  <si>
    <t>Realizar labores de aseo, limpieza en oficinas.</t>
  </si>
  <si>
    <t>DESCRIPCIÓN</t>
  </si>
  <si>
    <t>EVALUACIÓN DEL RIESGO</t>
  </si>
  <si>
    <t>CRITERIOS DE CONTROL 
MEDIDAS DE INTERVENCIÓN SUGERIDAS</t>
  </si>
  <si>
    <t xml:space="preserve">CLASIFICACIÓN </t>
  </si>
  <si>
    <t>INTERPRETACIÓN DEL NIVEL DE RIESGO</t>
  </si>
  <si>
    <t>ELIMINACIÓN</t>
  </si>
  <si>
    <t>SUSTITUCIÓN</t>
  </si>
  <si>
    <t>CONTROL INGENIERÍA</t>
  </si>
  <si>
    <t>CONTROLES ADMINISTRATIVOS, DOCUMENTAL Y ADVERTENCIA (SEÑALIZACIÓN / DELIMITACIÓN / DEMARCACIÓN)</t>
  </si>
  <si>
    <t>CONTROL EN LA PERSONA (EQUIPOS  / ELEMENTOS DE PROTECCIÓN PERSONAL, FORMACIÓN)</t>
  </si>
  <si>
    <t>RELACIÓN DE LOS REQUISITOS LEGALES APLICABLES</t>
  </si>
  <si>
    <t>RADIACIONES NO IONIZANTES (ELECTROMAGNÉTICAS)</t>
  </si>
  <si>
    <t>BIOLÓGICOS</t>
  </si>
  <si>
    <t>FÍSICOS</t>
  </si>
  <si>
    <t xml:space="preserve">Dar continuidad a capacitaciones en autocuidado, enfocada al riesgo especifico </t>
  </si>
  <si>
    <t>BIOMECÁNICOS</t>
  </si>
  <si>
    <t>Golpes, caídas</t>
  </si>
  <si>
    <t>Golpes, cortes, contusiones</t>
  </si>
  <si>
    <t>Fenómenos naturales</t>
  </si>
  <si>
    <t>Revisión y verificación de documentos en custodia, requerimientos  para las salidas e ingresos de los productos de la ciudad Bogotá y del país.</t>
  </si>
  <si>
    <t>QUÍMICOS</t>
  </si>
  <si>
    <t>EPP según matriz de EPP.
Capacitación en riesgo Biológico. Esquemas de vacunación de Influenza, hepatitis y Tétanos
Uso de EPP como:  protector respiratorio, bata, guantes de nitrilo o látex</t>
  </si>
  <si>
    <t>Trabajo en zonas de alto flujo de transporte aéreo, trasporte vehicular, paso de mercancía por escáner entre otros ruidos.</t>
  </si>
  <si>
    <t>Enrojecimiento visual, ardor, fatiga visual, sensación de cansancio.</t>
  </si>
  <si>
    <t>diagnostico de riesgo psicosocial</t>
  </si>
  <si>
    <t>Lesiones osteomusculares en miembros superiores e inferiores, Contusiones.
Cortes y heridas.
Fracturas
Lesiones músculo-esqueléticas.</t>
  </si>
  <si>
    <t>Golpes, atrapamientos</t>
  </si>
  <si>
    <t>Manipulación de neveras portátiles, cosedoras, esferos, bisturís, grapadoras, saca ganchos etc.</t>
  </si>
  <si>
    <t>Realizar labores de aseo de las instalaciones de oficinas, pisos, escritorios, sistemas de computo</t>
  </si>
  <si>
    <t>Lesiones por trauma acumulativo, lesiones del sistema músculo esquelético, Cervicalgias, alteraciones vasculares.</t>
  </si>
  <si>
    <t>Manipulación de diferentes sustancias químicas  en el momento de realizar diferentes actividades de aseo en oficinas y laboratorios</t>
  </si>
  <si>
    <t>Ampollas, Dolor, inflamación, peladuras en la piel y color  de piel blanca, roja o carbonizada</t>
  </si>
  <si>
    <t xml:space="preserve">Exposición a cambios de temperatura frio y/o calor en el momento de los desplazamientos </t>
  </si>
  <si>
    <t>capacitación sobre uso y mantenimiento de EPP</t>
  </si>
  <si>
    <t>Algunos funcionarios Conductores, realizan entrega de requerimientos para laboratorios y/o desplazamiento de funcionarios a diferentes destinos de las sedes de Bogotá  del instituto para realizar sus actividades como complemento de estas</t>
  </si>
  <si>
    <t>DESARROLLADO CON LA ASESORÍA DE POSITIVA COMPAÑÍA DE SEGUROS PARA INVIMA</t>
  </si>
  <si>
    <t>FENÓMENOS NATURALES</t>
  </si>
  <si>
    <t>Teléfono</t>
  </si>
  <si>
    <t xml:space="preserve">Sistema de control de incendio  (extintores),  mantenimiento y reparación de instalaciones eléctricas, botiquines, Señalización de evacuación </t>
  </si>
  <si>
    <t>Área de trabajo entapetada</t>
  </si>
  <si>
    <t>Verificación e Inspección de documentos entrantes y salientes de alimentos y bebidas alcohólicas de la ciudad Bogotá y del país</t>
  </si>
  <si>
    <t>Recepción y verificación de los documentos que presentan los usuarios para la salida e ingreso de los productos de la ciudad Bogotá y del país. 
Adicionalmente se realiza la verificación  e inspección de  mercancía, donde realizan desplazamiento a   Zona franca (Funza, Siberia, Cota, Tocancipa)
Zona franca occidente 
(Coca-Cola "Plan piloto")</t>
  </si>
  <si>
    <t>Verificación de documentos, seleccionar, legajar y archivar  en carpetas de archivo.</t>
  </si>
  <si>
    <t>Clasificación del Riesgo</t>
  </si>
  <si>
    <t>#</t>
  </si>
  <si>
    <t>%</t>
  </si>
  <si>
    <t>I</t>
  </si>
  <si>
    <t>ACEPTABLE</t>
  </si>
  <si>
    <t>II</t>
  </si>
  <si>
    <t>ACEPTABLE CON CONTROL ESPECIFICO</t>
  </si>
  <si>
    <t>III</t>
  </si>
  <si>
    <t>NO ACEPTABLE</t>
  </si>
  <si>
    <t>IV</t>
  </si>
  <si>
    <t>TOTAL</t>
  </si>
  <si>
    <t xml:space="preserve">Irritación en vías respiratorias. Quemaduras de ( 1) a tercer grado (3)
</t>
  </si>
  <si>
    <t>Uso de Protección respiratoria especial con filtros, guantes, gafas de seguridad, mascara protectora anti vapores)</t>
  </si>
  <si>
    <t>ATENCIÓN AL CIUDADANO - CONTROL DE TRÁFICO POSTAL Y MENSAJERÍA EXPRESA AEROPUERTO (Courrier )   SEDE AEROPUERTO BOGOTÁ</t>
  </si>
  <si>
    <t>Golpes, irritaciones, cortes, heridas,  lesiones dérmicas- Contusiones, golpes, laceraciones en diferentes partes del cuerpo.</t>
  </si>
  <si>
    <t xml:space="preserve">Colocar señalización, manejo de equipos de trabajo en alturas con su respectiva ficha de seguridad y  con certificación para trabajo en alturas, utilizar los EPP, certificado correspondientes a la actividad a ejecutar, equipos para trabajo en alturas , colocar polisombras con resistencia a la infraestructura, Cinta de prevención No pose, señalización que corresponda </t>
  </si>
  <si>
    <t xml:space="preserve">Implementar herramienta para traslado de cargas </t>
  </si>
  <si>
    <t xml:space="preserve">Julio César Monguí </t>
  </si>
  <si>
    <t>Los funcionarios están en exposición a microorganismos debido al contacto con personas externas que pueden tener algún virus lo que es un agente patógeno.</t>
  </si>
  <si>
    <t>Dar continuidad a la implementación del PVE Riesgo Biológico.
Dar continuidad en lo establecido, aplicación de productos para  ácaros  en tapetes.</t>
  </si>
  <si>
    <t>Uso de protección respiratoria, cuando tienen virus de gripa o alguna manifestación de alergias.</t>
  </si>
  <si>
    <t>Dar continuidad a la implementación del PVE Riesgo Biológico.</t>
  </si>
  <si>
    <t>Inspección y verificación de rotulación de sustancias químicas saborizantes y aromatizantes, ubicadas en las bodegas donde realizan las diferentes inspecciones planeadas.</t>
  </si>
  <si>
    <t>Químico (Gases y Vapores)</t>
  </si>
  <si>
    <t>Irritación en vías respiratorias</t>
  </si>
  <si>
    <t>Uso de Protección respiratoria especial con filtros, guantes, gafas de seguridad, mascara protectora anti vapores</t>
  </si>
  <si>
    <t>Capacitación en riesgo químico y uso de EPP.
Uso de KIT de derrames</t>
  </si>
  <si>
    <t>Condiciones de seguridad (Trabajos en alturas).</t>
  </si>
  <si>
    <t>Uso de los EPP para realizar la actividad.</t>
  </si>
  <si>
    <t>Físicos (Ruido Continuo).</t>
  </si>
  <si>
    <t>Dar continuidad al uso de EPP según matriz de EPP.
Capacitación en autocuidado, enfocada en el riesgo.
se recomienda realizar sonometrías.</t>
  </si>
  <si>
    <t>Físicos (Temperaturas Extremas Frio).</t>
  </si>
  <si>
    <t xml:space="preserve">Dar continuidad a capacitaciones en autocuidado, enfocada al riesgo especifico. </t>
  </si>
  <si>
    <t>Psicosocial (Condiciones de la tarea).</t>
  </si>
  <si>
    <t>Atención al ciudadano, alta carga mental, atención, minuciosidad, tensión de cargas emocionales, en el desarrollo de las tareas.</t>
  </si>
  <si>
    <t>PVE Riesgo Psicosocial.
Implementación (Batería) de diagnostico.</t>
  </si>
  <si>
    <t>Dar continuidad a la implementación del PVE Riesgo Psicosocial.
Dar continuidad a la Implementación de implementación(Batería ) de diagnostico.</t>
  </si>
  <si>
    <t>valoración de puestos de trabajo y aplicación PVE biomecánico; capacitación en el riesgo.</t>
  </si>
  <si>
    <t>valoración de puestos de trabajo y aplicación PVE biomecánico; capacitación en el riesgo, pausas saludables.</t>
  </si>
  <si>
    <t>Condiciones de seguridad Mecánico (Elementos o partes de máquinas).</t>
  </si>
  <si>
    <t>El personal se encuentra manipulando cajones, gavetas puertas de archivo.</t>
  </si>
  <si>
    <t>Dar continuidad a la implementación del PVE programa de las 5S.
Inspección de seguridad.
Capacitación en el riesgo.</t>
  </si>
  <si>
    <t>Condiciones de seguridad Mecánico (herramientas).</t>
  </si>
  <si>
    <t>Dar continuidad a la implementación del PVE programa de las 5s, capacitación en el riesgo.</t>
  </si>
  <si>
    <t>Traslados frecuentes a Funza, Siberia, Cota; Zona Franca Occidente, Tocancipa
Trabajo en entidad publica
Decomisos de mercancías.</t>
  </si>
  <si>
    <t>Condiciones de seguridad Eléctrico (Baja Tensión).</t>
  </si>
  <si>
    <t>Realizar mantenimiento a las tomas en mal estado en área de archivo.
Capacitación en el riesgo.
Inspección de seguridad.</t>
  </si>
  <si>
    <t>Condiciones de seguridad Públicos (Robos, Atracos).</t>
  </si>
  <si>
    <t>Traumas psicológicos, lesiones físicas</t>
  </si>
  <si>
    <t>traslados en vehículos de la  empresa.
Campañas de autocuidado
Capacitación riesgo publico y de tránsito</t>
  </si>
  <si>
    <t>Traslados frecuentes a Funza, Siberia, Cota; Zona Franca Occidente, Tocancipa. Trabajo en entidad publica, decomisos de mercancía.
Ocurrencia de actos delictivos dentro de las instalaciones al realizar atención al público (robos) de objetos personales.</t>
  </si>
  <si>
    <t>comunicarse con OPAIN, proceso de respuesta conjunta y divulgarlo a los funcionarios, Programa de Mantenimiento (Estructuras Portantes o Divisorias).
Programa de Capacitación (Identificación Peligros y Controles de Riesgos por Fenómenos Naturales, Divulgación
Plan de Emergencias (Mantener actualizado e implementado) la Brigada de Emergencias (Activa, capacitada y entrenada)</t>
  </si>
  <si>
    <t>Condiciones de seguridad Locativo (Superficies de trabajo irregulares, deslizantes).</t>
  </si>
  <si>
    <t>Fenómenos Naturales (Sismos).</t>
  </si>
  <si>
    <t>Dar continuidad a capacitación enfocada en el autocuidado.
Realizar capacitación en identificación de actos y condiciones Inseguras.</t>
  </si>
  <si>
    <t>Manejo de archivos y acumulación de papel que generan la reproducción de ácaros, en el área.</t>
  </si>
  <si>
    <t>Dar continuidad a la implementación del PVE Riesgo Biológico.
 Capacitación y sensibilización en autocuidado, lavado de manos. 
Seguimientos a esquemas de vacunación.</t>
  </si>
  <si>
    <t>Dar continuidad al uso de EPP según matriz de EPP ( Uso de Bata, Guantes de nitrilo, Protector respiratorio).</t>
  </si>
  <si>
    <t>Químico (Material Particulado)</t>
  </si>
  <si>
    <t>Uso de EPP según el riesgo.</t>
  </si>
  <si>
    <t>capacitación en el riesgo, autocuidado.</t>
  </si>
  <si>
    <t>Acumulación de materiales y papel que generan polvo en el área.</t>
  </si>
  <si>
    <t>Uso de neveras en el área para almacenamiento de muestras.</t>
  </si>
  <si>
    <t>Manejo de cargas de materiales de archivo.</t>
  </si>
  <si>
    <t>Pausas Activas Exámenes médicos periódicos.</t>
  </si>
  <si>
    <t>Manejo de archivos y materiales ubicados en estantes en niveles superiores en donde se lleve a cabo la actividad, lo cual puede generar caídas de archivos (cajas).</t>
  </si>
  <si>
    <t>Dar continuidad a la Implementación del programa de las 5S, capacitación en el riesgo, identificación de actos y condiciones Inseguras.</t>
  </si>
  <si>
    <t>Condiciones de seguridad Locativo (Caídas de objetos)</t>
  </si>
  <si>
    <t>Condiciones de seguridad Locativo (condiciones de orden y aseo)</t>
  </si>
  <si>
    <t>Dar continuidad a la Implementación del programa de las 5s.
Realizar capacitación en identificación de actos y condiciones Inseguras. 
Dar continuidad a la realización de inspecciones de seguridad con lista de chequeo asignada por la empresa.</t>
  </si>
  <si>
    <t>Condiciones de seguridad Locativo (Sistemas y medios de almacenamiento)</t>
  </si>
  <si>
    <t>Capacitacion en el riesgo, enfatizando en el autocuidado.</t>
  </si>
  <si>
    <t>Inspección, Vigilancia y Control Sanitario.</t>
  </si>
  <si>
    <t>Cuadros virales, infecciones respiratorias, enfermedades   contaminantes en el ambiente.</t>
  </si>
  <si>
    <t>Dar continuidad al suministro de EPP según la matriz de EPP.</t>
  </si>
  <si>
    <t>Dar continuidad a la implementación del PVE Riesgo Biológico .
Dar continuidad al esquema de vacunación establecido. 
Dar continuidad a capacitaciones en el riesgo, autocuidado.</t>
  </si>
  <si>
    <t>Cuadros virales, infecciones respiratorias, enfermedades  por contacto hongos posibles contaminantes en el ambiente.</t>
  </si>
  <si>
    <t xml:space="preserve">Dar continuidad al suministro de EPP según la matriz de EPP.
</t>
  </si>
  <si>
    <t>Enfermedades infectocontagiosas</t>
  </si>
  <si>
    <t>Esquemas de vacunación de Influenza, hepatitis y Tétanos</t>
  </si>
  <si>
    <t>Físico (Ruido Continuo)</t>
  </si>
  <si>
    <t>Seguimiento a exámenes periódicos
Capacitación en el riesgo, autocuidado.</t>
  </si>
  <si>
    <t>Exposición a frio durante el desarrollo de la actividad (cuartos fríos).</t>
  </si>
  <si>
    <t>Uso de sistemas de computo para digitación, entrega de informes, documentos, atención a personal externo.</t>
  </si>
  <si>
    <t>Trastornos oculares: dolor e inflamación en los párpados, fatiga visual, pesadez, lagrimeo, enrojecimiento, irritación, visión alterada.
- Cefalalgias: Dolores de cabeza.
- Fatiga: Falta de energía y agotamiento</t>
  </si>
  <si>
    <t>Trabajo en zona de bodegas donde realizan descargue de mercancía pasándola por un escáner para detectar en qué condiciones ingresa y sale.</t>
  </si>
  <si>
    <t>Físico (Radiaciones No Ionizantes Electromagnéticas)</t>
  </si>
  <si>
    <t>Capacitación en riesgo químico y uso de EPP, enfatizando en el autocuidado.</t>
  </si>
  <si>
    <t xml:space="preserve">Descargues directos, Depósitos, Bodegas aledañas, Zona franca (Funza, Siberia, Cota, Tocancipa), Zona franca occidente , Tocancipa (Coca-Cola "Plan piloto"). </t>
  </si>
  <si>
    <t>Personal en constante interacción con diferentes tipos de usuarios 
Diferentes ambientes de trabajo
Generación de sanciones o decomisos de material.</t>
  </si>
  <si>
    <t>Dar continuidad a la implementación de capacitaciones en manejo de estrés laboral.</t>
  </si>
  <si>
    <t>Levantamiento de carga (cajas que superan los 2,5kg para mujeres - para hombres 25kg;  Traslados de materiales que pueden ser decomisados por los funcionarios, neveras portátiles, cajas, etc.</t>
  </si>
  <si>
    <t>Dar continuidad a la Implementación del PVE para desórdenes musculo esqueléticos.
Dar continuidad a la Realización de exámenes médicos ocupacionales.</t>
  </si>
  <si>
    <t>Dar continuidad a la Implementación del PVE para desórdenes musculo esqueléticos.
Dar continuidad a la Realización de exámenes médicos ocupacionales; Adecuación de descansa pies, base para computador.</t>
  </si>
  <si>
    <t>Verificación de los productos en áreas con presencia de estantes, montacargas.</t>
  </si>
  <si>
    <t>Capacitación en el riesgo, autocuidado.
Prevención en la zona de fuego.</t>
  </si>
  <si>
    <t>Condiciones de seguridad Mecánico (Piezas a trabajar)</t>
  </si>
  <si>
    <t>Capacitación en el riesgo, enfatizando en el autocuidado, uso de herramientas manuales corto punzantes.</t>
  </si>
  <si>
    <t>Condiciones de seguridad Locativo (Condiciones de orden y aseo)</t>
  </si>
  <si>
    <t>Golpes, cortes, heridas</t>
  </si>
  <si>
    <t>Capacitación en identificación de actos y condiciones Inseguras; autocuidado y uso de EPP.</t>
  </si>
  <si>
    <t>Bodegas con alto flujo de mercancías y ubicación de las mismas.</t>
  </si>
  <si>
    <t>Uso de casco de seguridad en bodegas</t>
  </si>
  <si>
    <t>Dar continuidad a la Implementación Campañas de auto cuidado y uso de EPP, junto con capacitaciones en el riesgo.</t>
  </si>
  <si>
    <t>Uso de botas de seguridad con puntera</t>
  </si>
  <si>
    <t>Uso de botas de seguridad antideslizantes</t>
  </si>
  <si>
    <t>Campañas de autocuidado
Capacitación riesgo publico y de tránsito</t>
  </si>
  <si>
    <t>Condiciones de seguridad (Accidentes de tránsito)</t>
  </si>
  <si>
    <t>Condiciones de seguridad (Públicos por robos)</t>
  </si>
  <si>
    <t>El funcionario realiza desplazamiento a diferentes sedes del Invima en la entrega de correspondencia, diligenciamiento de documentos para el instituto donde realiza sus actividades como complemento de estas asignadas por la entidad.</t>
  </si>
  <si>
    <t>Apoyar los grupos de CURRIER, Oficina 3º Piso atención al ciudadano, en la ejecución del  aseo.</t>
  </si>
  <si>
    <t>Capacitación en prevención de riesgo biológico, autocuidado.</t>
  </si>
  <si>
    <t>Capacitación en prevención de riesgo Químico, autocuidado.</t>
  </si>
  <si>
    <t>Implementar PVE para Riesgo Psicosocial, capacitación en el riesgo.</t>
  </si>
  <si>
    <t xml:space="preserve">Instalaciones eléctricas de equipos de las áreas de trabajo </t>
  </si>
  <si>
    <t>Programa orden y aseo áreas
Adecuación del cableado en área.
Capacitación en el riesgo, autocuidado.</t>
  </si>
  <si>
    <t>Físico (Temperaturas Extremas Calor y Frio)</t>
  </si>
  <si>
    <t>capacitación sobre uso y mantenimiento de EPP, enfatizando en el autocuidado.</t>
  </si>
  <si>
    <t>Uso de protector respiratorio.</t>
  </si>
  <si>
    <t>El funcionario realiza desplazamiento a diferentes sedes del Invima en la entrega de correspondencia, diligenciamiento de documentos  para el instituto donde realiza sus actividades como complemento de estas asignadas por la entidad.</t>
  </si>
  <si>
    <t>Condiciones de seguridad (Accidentes de Tránsito)</t>
  </si>
  <si>
    <t>Capacitación en riesgo publico y de tránsito, Implementar el PESV</t>
  </si>
  <si>
    <t>Intervención en el PVE psicosocial, Capacitación en riesgo psicosocial</t>
  </si>
  <si>
    <t xml:space="preserve">CONTROL DE TRÁFICO POSTAL Y MENSAJERÍA EXPRESA AEROPUERTO (Courrier) </t>
  </si>
  <si>
    <t>Técnico operativo - Mensajería y Correspondencia Interna y Externa</t>
  </si>
  <si>
    <t>Trabajo con entidad publica Invima</t>
  </si>
  <si>
    <t>Capacitación en riesgo publico y de tránsito, Implementar el PESV.
Mantenimiento de vehículos.</t>
  </si>
  <si>
    <t xml:space="preserve">Traumas psicológicos, lesiones físicas, muerte </t>
  </si>
  <si>
    <t>Capacitación en el riesgo,
socializar PONS</t>
  </si>
  <si>
    <t xml:space="preserve">Labor de contratación conducción de vehículos con desplazamientos a otras entidades y sedes del Invima, los funcionarios se encuentran la mayor parte del tiempo con carga laboral </t>
  </si>
  <si>
    <t>Físicos (Iluminación por luz visible o deficiencia).</t>
  </si>
  <si>
    <t>Biológico (Virus)</t>
  </si>
  <si>
    <t>Capacitación en el riesgo; autocuidado, inspección de equipos de protección contra caídas en caso de ser necesario.
ATS y permisos de trabajo en caso de requerirse. Sensibilización en actos y condiciones inseguras.
Capacitacion en reporte de incidentes y accidentes laborales.</t>
  </si>
  <si>
    <t>Biomecánico (Postura Prolongada).</t>
  </si>
  <si>
    <t>Biomecánico (Movimiento Repetitivo).</t>
  </si>
  <si>
    <t>Realizar jornadas de Orden y aseo en área para minimizar la acumulación de papel y material en el área de archivo.
Capacitación en el riesgo enfatizando en la metodología 55</t>
  </si>
  <si>
    <t>Lámparas en archivo sin luz natural.</t>
  </si>
  <si>
    <t>Dar continuidad a la Implementación del PVE para desórdenes musculo esqueléticos. continuar con la realización de exámenes médicos ocupacionales.
Realizar capacitación sobre higiene postural y pausas saludables autónomas.</t>
  </si>
  <si>
    <t>Biomecánico (Manipulación manual de cargas)</t>
  </si>
  <si>
    <t>Dar continuidad a la Implementación del PVE para desórdenes musculo esqueléticos. continuar con la realización de exámenes médicos ocupacionales.
Realizar capacitación sobre higiene postural y pausas saludables autónomas, manipulación de cargas.</t>
  </si>
  <si>
    <t>Biomecánico (Esfuerzo)</t>
  </si>
  <si>
    <t>Realizar Campañas de autocuidado, inspección de equipos de protección contra caídas en caso de ser necesario, ATS y permisos de trabajo en caso de requerirse. Capacitación en uso adecuado de EPP para trabajo en alturas, sensibilización en actos y condiciones inseguras, capacitación en reporte de incidentes y accidentes laborales.</t>
  </si>
  <si>
    <t>Biológico (Hongos)</t>
  </si>
  <si>
    <t>Biológico (Picaduras)</t>
  </si>
  <si>
    <t>Dar continuidad a la implementación del PVE valoración de puestos de trabajo y aplicación PVE biomecánico.
Dar continuidad al programa de pausas  saludables autónomas.</t>
  </si>
  <si>
    <t>Dentro de las actividades de inspección en las diferentes empresas de mensajería y bodegas, eventualmente pueden llegar sustancias químicas de diferente índole (ácidos, corrosivos, explosivos, etc.) y que generalmente llegan como insumos (materia prima o para ensayos de laboratorio varios), en productos que son competencia del Invima, por tanto es potestativo de la empresa de mensajería y conforme a las competencias otorgadas en el Decreto 390 de 2016, el cual cita en su artículo 286</t>
  </si>
  <si>
    <t>Dar continuidad a la Implementación del PVE para desórdenes musculo esqueléticos.
Dar continuidad a la Realización de  exámenes médicos ocupacionales.
Pausas saludables autónomas.</t>
  </si>
  <si>
    <t xml:space="preserve"> Adoptar posturas sedentes e inadecuadas al ingresar información y elaboración de informes diariamente con ausencia de descansa pies para algunos servidores, base para computador.</t>
  </si>
  <si>
    <t>Realizar estiramientos, pausas activas autónomas. Inclusión al personal en el PVE Biomecánico.</t>
  </si>
  <si>
    <t>valoración de puesto de trabajo y aplicación PVE mecánico.
Adecuación de áreas y puestos de trabajo.
Pausas activas saludables autónomas</t>
  </si>
  <si>
    <t>Biológico (Ricktesias)</t>
  </si>
  <si>
    <t xml:space="preserve">Verificación de procesos en áreas a una altura mayor de 1.50 mts (Inspección de mercancía en decomiso en bodegas y manejo de archivo a diferente altura) </t>
  </si>
  <si>
    <t>Verificación de procesos en áreas a una altura mayor de 1.50 mts (Inspección de mercancía en decomiso en diferentes  bodegas del aeropuerto )</t>
  </si>
  <si>
    <t>OLIVA EUGENIA LEON ALVARADO</t>
  </si>
  <si>
    <t>PROFESIONAL UNIVERSITARIO</t>
  </si>
  <si>
    <t xml:space="preserve">CONTROL DE TRÁFICO POSTAL Y MENSAJERÍA EXPRESA AEROPUERTO (Courrier ) </t>
  </si>
  <si>
    <t xml:space="preserve">Exposición a diversos microorganismos que ocasionan enfermedades por contacto con personal externo. </t>
  </si>
  <si>
    <t>Infecciones, reacciones alérgicas, afecciones en la piel, cuadros virales, entre otras enfermedades comunes.</t>
  </si>
  <si>
    <t>Enfermedades generales con relación a la exposición del riesgo.</t>
  </si>
  <si>
    <t>Decreto 1072 de 2015 , Decreto único reglamentario del sector trabajo</t>
  </si>
  <si>
    <t xml:space="preserve">trabajo donde se pueden generar acumulación de polvos ambiente, Manipulación de productos químicos de limpieza. </t>
  </si>
  <si>
    <t>Afecciones respiratorias, Lesiones en vías respiratorias, Alteraciones de la piel (quemaduras, irritaciones), intoxicaciones, alergias.</t>
  </si>
  <si>
    <t xml:space="preserve">Uso de EPP. Protector respiratorio con filtro </t>
  </si>
  <si>
    <t>Quemaduras, alergias e intoxicaciones graves.</t>
  </si>
  <si>
    <t>Uso de EPP: protector respiratorio con filtro, colocar señalización se prevención en el momento que se realice la actividad</t>
  </si>
  <si>
    <t>Trabajo en zonas de alto flujo de transporte aéreo.</t>
  </si>
  <si>
    <t>EPP protector auditivo de copa</t>
  </si>
  <si>
    <t>Capacitación uso de EPP</t>
  </si>
  <si>
    <t>Presencia de compresores, taladro, maceta, puntero, segueta,  y equipos de alto impacto</t>
  </si>
  <si>
    <t>Dolores de cabeza, cefaleas, 
perdida de la capacidad auditiva</t>
  </si>
  <si>
    <t>Perdida de la capacidad auditiva</t>
  </si>
  <si>
    <t>Inhalación de compuestos químicos.</t>
  </si>
  <si>
    <t>Personal  en obra de construcción, donde se encuentran en  constante interacción con diferentes tipos de trabajadores dentro de las instalaciones del aeropuerto (oficinas y bodegas) así mismo se ven expuestos diferentes ambientes de trabajo</t>
  </si>
  <si>
    <t>Condiciones de la tarea por contenido</t>
  </si>
  <si>
    <t>Talleres para reducción de Riesgo Psicosocial.</t>
  </si>
  <si>
    <t>Diversas enfermedades psicológicas.</t>
  </si>
  <si>
    <t>Dar capacitaciones en  manejo de estrés laboral.</t>
  </si>
  <si>
    <t>Realizar pausas  saludables.</t>
  </si>
  <si>
    <t>Condiciones de la tarea por otras condiciones.</t>
  </si>
  <si>
    <t>POSTURA PROLONGADA</t>
  </si>
  <si>
    <t>Dar continuidad a la Implementación del  PVE para desórdenes musculo esqueléticos.
Dar continuidad a la Realización de  exámenes médicos periódicos con énfasis osteomuscular y dar continuidad al seguimiento de  las recomendaciones, sensibilización manipulación de cargas.</t>
  </si>
  <si>
    <t>Realizar capacitación sobre higiene postural y pausas saludables, enfocado en extremidades superiores e inferiores según el PVE.
Realizar seguimiento a la ejecución de la pausas saludables.</t>
  </si>
  <si>
    <t>Funciones propias del cargo en oficina ingreso de información y elaboración de informes diariamente con sillas en mal estado.</t>
  </si>
  <si>
    <t xml:space="preserve">Adecuación de sillas </t>
  </si>
  <si>
    <t>Levantamiento de carga ( cajas que superan los 2,5kg para  mujeres - para hombres 25kg</t>
  </si>
  <si>
    <t>Manipulación manual de cargas</t>
  </si>
  <si>
    <t xml:space="preserve">Pausas saludables. </t>
  </si>
  <si>
    <t xml:space="preserve"> Adoptan posturas sedentes e inadecuadas al ingresar información y elaboración de informes diariamente con ausencia de descansa pies, base para computador.</t>
  </si>
  <si>
    <t>Traslados de materiales que pueden ser decomisados por los funcionarios, neveras portátiles, cajas, etc.</t>
  </si>
  <si>
    <t xml:space="preserve">Pausas Activas. </t>
  </si>
  <si>
    <t>Adecuación de descansa pies, base para computador.</t>
  </si>
  <si>
    <t>Politraumatismo.</t>
  </si>
  <si>
    <t>Demolición de muros</t>
  </si>
  <si>
    <t>Mecánico por elementos o partes de maquinas</t>
  </si>
  <si>
    <t>No Rutinaria</t>
  </si>
  <si>
    <t>1. Campañas de auto cuidado
2. Curso de trabajo seguro en alturas según resolución 1409 de 2012. 
3. Procedimiento de trabajo seguro en alturas, inspección de equipos de protección contra caídas en caso de ser necesario, ATS y permisos de trabajo en caso de requerirse.</t>
  </si>
  <si>
    <t>Resane y pintura de Muros</t>
  </si>
  <si>
    <t>Retiro de puerta de acceso existente</t>
  </si>
  <si>
    <t>Verificación de procesos en áreas a una altura mayor de 1.50mts (Tanques de agua, corrales)</t>
  </si>
  <si>
    <t xml:space="preserve">Colocar señalización, manejo de equipos de trabajo en alturas con su respectiva ficha de seguridad y  con certificación para trabajo en alturas, utilizar los EPP, certificado correspondientes a la actividad a ejecutar, equipos para trabajo en alturas , colocar polisombras con resistencia a la infraestructura, Cinta de prevención No pase, señalización que corresponda </t>
  </si>
  <si>
    <t xml:space="preserve">Reformas estructurales de obras locativas </t>
  </si>
  <si>
    <t>Caída de objetos, golpes, heridas, lesiones físicas, aplastamiento, muerte. Riesgo de alergias por polvo y mal manejo de las obras.</t>
  </si>
  <si>
    <t>Accidentes de tránsito</t>
  </si>
  <si>
    <t>Sensibilización de riesgo público y vial</t>
  </si>
  <si>
    <t xml:space="preserve">Se recomienda asegurar la inclusión de las actividades asociadas al cargo establecido dentro de la obra de construcción.
Reportar actos y condiciones Inseguras.
</t>
  </si>
  <si>
    <t>Divulgar que hacer en caso de sismo</t>
  </si>
  <si>
    <t>Uso de los EPP para realizar la actividad, (Botas de seguridad antideslizante dieléctrica, arnés, t.s.a, eslinga en "y", eslinga sencilla, mosquetón, casco de seguridad con barboquejo, tie off, guantes en nylon recubierto en nitrilo para tsa, Monogafas, eslinga de posicionamiento, línea de vida certificada con puntos de apoyo) 
Certificación de trabajo en alturas de acuerdo al tipo de actividad.</t>
  </si>
  <si>
    <t>Golpes, irritaciones, cortes, heridas,  lesiones dérmicas</t>
  </si>
  <si>
    <t xml:space="preserve">EPPS, Casco de seguridad amarillo kit con protección auditivo de copa y careta, Guantes en Nylon recubiertos en nitrilo
Jean y chaqueta jean refractivos , 
Protector respiratorio para riesgo biológico 
Botas de seguridad antideslizante dieléctrica
</t>
  </si>
  <si>
    <t>Diseñar e implementar mecanismos de comunicación de reporte de actos y condiciones inseguras.
 Realizar capacitaciones y charlas de seguridad en autocuidado.
Instalación de señalización se prevención en el momento que se realice la actividad</t>
  </si>
  <si>
    <t>Suministro e instalación de Puerta en vidrio</t>
  </si>
  <si>
    <t>Suministro e instalación de Luminarias</t>
  </si>
  <si>
    <t xml:space="preserve">Caídas a mismo nivel, golpes,  irritaciones, cortes,  lesiones dérmicas, oculares </t>
  </si>
  <si>
    <t>EPP para trabajo seguro en alturas (Arnés, eslinga en "y", eslinga sencilla, mosquetón, casco de seguridad con barboquejo, tie off, guantes en nylon, Monogafas, línea de vida certificada con puntos de apoyo</t>
  </si>
  <si>
    <t>Suministro e instalación de Tomas eléctricas normales</t>
  </si>
  <si>
    <t>Caída del mismo nivel, electrocución, quemaduras de primero(1), segundo(2) y tercer grado(3), muerte</t>
  </si>
  <si>
    <t>Suministro e Instalación de RED de cableado estructurado</t>
  </si>
  <si>
    <t>Caída del mismo nivel, electrocución, quemaduras de primero(1), segundo(2) y tercer grado(3), traumas psicológicos, lesiones físicas, muerte</t>
  </si>
  <si>
    <t>Suministro e Instalación de aviso institucional</t>
  </si>
  <si>
    <t>Suministro e Instalación puestos de trabajo</t>
  </si>
  <si>
    <t xml:space="preserve">EPPS, Casco de seguridad amarillo kit con protección auditivo de copa y careta, Guantes en Nylon recubiertos en nitrilo
Jean y chaqueta jean refractivos , 
Protector respiratorio para riesgo biológico 
Botas de seguridad antideslizante dieléctrica, Bota caña alta antideslizante en PVC Amarillas
</t>
  </si>
  <si>
    <t>Suministro e instalación Muebles de apoyo</t>
  </si>
  <si>
    <t>Desplazamiento dentro de las  instalaciones por obra de construcción donde es recomendable   llevar un correcto orden y aseo.</t>
  </si>
  <si>
    <t>Transporte de materiales para obra de construcción segundo piso</t>
  </si>
  <si>
    <t>Instalación de señalización de ser necesario.</t>
  </si>
  <si>
    <t xml:space="preserve">
Esquemas de vacunación de Influenza, hepatitis y Tétanos
Uso de EPP como:  protector respiratorio con filtro, </t>
  </si>
  <si>
    <t>Fomentar cultura de lavado de manos.
Se sugiere acatar las normas de bioseguridad establecidas en  los lugares en los que se efectuara la obra para Trafico Postal y Mensajería Expresa (Courrier), colocar señalización se prevención en el momento que se realice la actividad</t>
  </si>
  <si>
    <t>Utilización de EPP (Protector auditivo de copa
Capacitación en autocuidado, enfocada  los riesgos específicos.) 
Colocar señalización de prevención en el momento que se realice la actividad
Exámenes médicos</t>
  </si>
  <si>
    <t xml:space="preserve">Manipulación y de productos químico en obra </t>
  </si>
  <si>
    <t>Cerramiento del área</t>
  </si>
  <si>
    <t>Instalación de puerta de cerramiento provisional en madera</t>
  </si>
  <si>
    <t>Caídas a mismo nivel, golpes,  irritaciones, cortes,  lesiones dérmicas, oculares, dificultad para respirar</t>
  </si>
  <si>
    <t>Adecuación de Pisos</t>
  </si>
  <si>
    <t>Adecuación de Cielo raso</t>
  </si>
  <si>
    <t>MECÁNICO</t>
  </si>
  <si>
    <t xml:space="preserve">Caídas a mismo nivel, golpes,  irritaciones, cortes,  lesiones dérmicas, oculares, dificultad para respirar,  intoxicación </t>
  </si>
  <si>
    <t>Decreto 1072 de 2015</t>
  </si>
  <si>
    <t>Decreto 1072 de 2015, Decreto 390 de 2016, artículo 286</t>
  </si>
  <si>
    <t xml:space="preserve">(OBRA DE CONSTRUCCIÓN) PROYECTO CONTROL DE TRÁFICO POSTAL Y MENSAJERÍA EXPRESA AEROPUERTO (Courrier ) </t>
  </si>
  <si>
    <t>Verificación y control de obra en construcción para el Invima oficina Aeropuerto (Trafico Postal y Mensajería Expresa) Courrier</t>
  </si>
  <si>
    <t>DIEGO FERNANDO RUEDA</t>
  </si>
  <si>
    <t>Uno - Cuatro - Cinco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</si>
</sst>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u/>
      <sz val="10"/>
      <color indexed="12"/>
      <name val="Arial"/>
      <family val="2"/>
    </font>
    <font>
      <sz val="10"/>
      <name val="Arial"/>
      <family val="2"/>
    </font>
    <font>
      <sz val="8"/>
      <name val="Arial"/>
      <family val="2"/>
    </font>
    <font>
      <sz val="10"/>
      <name val="MS Sans Serif"/>
      <family val="2"/>
    </font>
    <font>
      <sz val="11"/>
      <color theme="1"/>
      <name val="Calibri"/>
      <family val="2"/>
      <scheme val="minor"/>
    </font>
    <font>
      <b/>
      <sz val="12"/>
      <name val="Arial Narrow"/>
      <family val="2"/>
    </font>
    <font>
      <sz val="12"/>
      <name val="Arial Narrow"/>
      <family val="2"/>
    </font>
    <font>
      <sz val="10"/>
      <name val="Arial Narrow"/>
      <family val="2"/>
    </font>
    <font>
      <b/>
      <sz val="9"/>
      <name val="Arial Narrow"/>
      <family val="2"/>
    </font>
    <font>
      <b/>
      <sz val="10"/>
      <name val="Arial Narrow"/>
      <family val="2"/>
    </font>
    <font>
      <sz val="10"/>
      <color rgb="FF000000"/>
      <name val="Arial Narrow"/>
      <family val="2"/>
    </font>
    <font>
      <b/>
      <sz val="10"/>
      <color theme="5" tint="-0.249977111117893"/>
      <name val="Arial Narrow"/>
      <family val="2"/>
    </font>
    <font>
      <b/>
      <sz val="10"/>
      <color theme="3" tint="0.39997558519241921"/>
      <name val="Arial Narrow"/>
      <family val="2"/>
    </font>
    <font>
      <b/>
      <sz val="10"/>
      <color theme="9" tint="-0.249977111117893"/>
      <name val="Arial Narrow"/>
      <family val="2"/>
    </font>
    <font>
      <b/>
      <sz val="10"/>
      <color theme="6" tint="-0.249977111117893"/>
      <name val="Arial Narrow"/>
      <family val="2"/>
    </font>
    <font>
      <b/>
      <sz val="10"/>
      <color theme="2" tint="-0.749992370372631"/>
      <name val="Arial Narrow"/>
      <family val="2"/>
    </font>
    <font>
      <b/>
      <sz val="10"/>
      <color indexed="8"/>
      <name val="Arial Narrow"/>
      <family val="2"/>
    </font>
    <font>
      <b/>
      <sz val="10"/>
      <color rgb="FFFF0000"/>
      <name val="Arial Narrow"/>
      <family val="2"/>
    </font>
    <font>
      <sz val="10"/>
      <color indexed="8"/>
      <name val="Arial Narrow"/>
      <family val="2"/>
    </font>
    <font>
      <u/>
      <sz val="10"/>
      <color theme="10"/>
      <name val="Arial Narrow"/>
      <family val="2"/>
    </font>
    <font>
      <sz val="10"/>
      <color theme="1"/>
      <name val="Arial Narrow"/>
      <family val="2"/>
    </font>
    <font>
      <sz val="10"/>
      <color theme="3" tint="0.39997558519241921"/>
      <name val="Arial Narrow"/>
      <family val="2"/>
    </font>
    <font>
      <sz val="10"/>
      <color theme="5" tint="-0.249977111117893"/>
      <name val="Arial Narrow"/>
      <family val="2"/>
    </font>
    <font>
      <sz val="10"/>
      <color theme="2" tint="-0.749992370372631"/>
      <name val="Arial Narrow"/>
      <family val="2"/>
    </font>
    <font>
      <sz val="10"/>
      <color theme="6" tint="-0.249977111117893"/>
      <name val="Arial Narrow"/>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s>
  <borders count="3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theme="7" tint="-0.249977111117893"/>
      </left>
      <right style="medium">
        <color theme="7" tint="-0.249977111117893"/>
      </right>
      <top style="thin">
        <color indexed="64"/>
      </top>
      <bottom style="thin">
        <color indexed="64"/>
      </bottom>
      <diagonal/>
    </border>
    <border>
      <left style="medium">
        <color theme="7" tint="-0.249977111117893"/>
      </left>
      <right style="medium">
        <color theme="7" tint="-0.249977111117893"/>
      </right>
      <top style="thin">
        <color indexed="64"/>
      </top>
      <bottom style="medium">
        <color theme="7" tint="-0.249977111117893"/>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 fillId="0" borderId="0"/>
    <xf numFmtId="0" fontId="2" fillId="0" borderId="0"/>
    <xf numFmtId="0" fontId="5" fillId="0" borderId="0"/>
    <xf numFmtId="0" fontId="4" fillId="0" borderId="0" applyNumberFormat="0" applyFont="0" applyFill="0" applyBorder="0" applyAlignment="0" applyProtection="0">
      <alignment horizontal="left"/>
    </xf>
  </cellStyleXfs>
  <cellXfs count="180">
    <xf numFmtId="0" fontId="0" fillId="0" borderId="0" xfId="0"/>
    <xf numFmtId="0" fontId="6" fillId="10" borderId="6" xfId="0" applyFont="1" applyFill="1" applyBorder="1" applyAlignment="1">
      <alignment horizontal="center" vertical="center" wrapText="1"/>
    </xf>
    <xf numFmtId="0" fontId="6" fillId="10" borderId="6" xfId="0" applyFont="1" applyFill="1" applyBorder="1" applyAlignment="1">
      <alignment horizontal="center" vertical="center"/>
    </xf>
    <xf numFmtId="0" fontId="8" fillId="0" borderId="0" xfId="0" applyFont="1"/>
    <xf numFmtId="0" fontId="9" fillId="11" borderId="6" xfId="0" applyFont="1" applyFill="1" applyBorder="1" applyAlignment="1">
      <alignment horizontal="center" vertical="center"/>
    </xf>
    <xf numFmtId="0" fontId="6" fillId="11" borderId="6" xfId="0" applyFont="1" applyFill="1" applyBorder="1" applyAlignment="1">
      <alignment horizontal="center" vertical="center"/>
    </xf>
    <xf numFmtId="0" fontId="10" fillId="0" borderId="6" xfId="0" applyFont="1" applyBorder="1" applyAlignment="1">
      <alignment horizontal="center" vertical="center"/>
    </xf>
    <xf numFmtId="0" fontId="7" fillId="0" borderId="6" xfId="0" applyFont="1" applyBorder="1"/>
    <xf numFmtId="0" fontId="7" fillId="0" borderId="6" xfId="0" applyFont="1" applyBorder="1" applyAlignment="1">
      <alignment horizontal="center" vertical="center"/>
    </xf>
    <xf numFmtId="164" fontId="7" fillId="0" borderId="6" xfId="0" applyNumberFormat="1" applyFont="1" applyBorder="1" applyAlignment="1">
      <alignment horizontal="center" vertical="center"/>
    </xf>
    <xf numFmtId="0" fontId="7" fillId="5" borderId="6" xfId="0" applyFont="1" applyFill="1" applyBorder="1" applyAlignment="1">
      <alignment horizontal="center" vertical="center"/>
    </xf>
    <xf numFmtId="2" fontId="7"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12" borderId="6" xfId="0" applyFont="1" applyFill="1" applyBorder="1" applyAlignment="1">
      <alignment horizontal="center" vertical="center"/>
    </xf>
    <xf numFmtId="0" fontId="8" fillId="8" borderId="6" xfId="0" applyFont="1" applyFill="1" applyBorder="1" applyAlignment="1">
      <alignment horizontal="center" vertical="center"/>
    </xf>
    <xf numFmtId="0" fontId="8" fillId="13" borderId="6" xfId="0" applyFont="1" applyFill="1" applyBorder="1" applyAlignment="1">
      <alignment horizontal="center" vertical="center"/>
    </xf>
    <xf numFmtId="0" fontId="6" fillId="14" borderId="6" xfId="0" applyFont="1" applyFill="1" applyBorder="1" applyAlignment="1">
      <alignment horizontal="center" vertical="center"/>
    </xf>
    <xf numFmtId="2" fontId="6" fillId="14" borderId="6" xfId="0" applyNumberFormat="1" applyFont="1" applyFill="1" applyBorder="1" applyAlignment="1">
      <alignment horizontal="center" vertical="center"/>
    </xf>
    <xf numFmtId="0" fontId="6" fillId="14" borderId="6" xfId="0" applyFont="1" applyFill="1" applyBorder="1" applyAlignment="1">
      <alignment horizontal="center"/>
    </xf>
    <xf numFmtId="0" fontId="11" fillId="5" borderId="23"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12" fillId="0" borderId="13" xfId="0" applyFont="1" applyBorder="1" applyAlignment="1" applyProtection="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8" fillId="0" borderId="0" xfId="0" applyFont="1" applyFill="1" applyAlignment="1">
      <alignment horizontal="center" vertical="center" wrapText="1"/>
    </xf>
    <xf numFmtId="0" fontId="11" fillId="5"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4" fillId="0" borderId="13" xfId="0" applyFont="1" applyBorder="1" applyAlignment="1" applyProtection="1">
      <alignment horizontal="center" vertical="center" wrapText="1"/>
    </xf>
    <xf numFmtId="0" fontId="13" fillId="0" borderId="12" xfId="0" applyFont="1" applyBorder="1" applyAlignment="1">
      <alignment horizontal="center" vertical="center" wrapText="1"/>
    </xf>
    <xf numFmtId="0" fontId="15" fillId="0" borderId="13"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8" fillId="0" borderId="3" xfId="6"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0" borderId="9" xfId="6"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applyFill="1" applyBorder="1" applyAlignment="1">
      <alignment horizontal="center" vertical="center" wrapText="1"/>
    </xf>
    <xf numFmtId="0" fontId="8" fillId="0" borderId="9" xfId="0" applyFont="1" applyBorder="1" applyAlignment="1">
      <alignment horizontal="center" vertical="center" wrapText="1"/>
    </xf>
    <xf numFmtId="0" fontId="13" fillId="0" borderId="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6" fillId="0" borderId="9" xfId="0" applyFont="1" applyBorder="1" applyAlignment="1">
      <alignment horizontal="center" vertical="center" wrapText="1"/>
    </xf>
    <xf numFmtId="0" fontId="8" fillId="0" borderId="0" xfId="0" applyFont="1" applyBorder="1" applyAlignment="1">
      <alignment horizontal="center" vertical="center" wrapText="1"/>
    </xf>
    <xf numFmtId="0" fontId="13" fillId="0" borderId="6" xfId="0" applyFont="1" applyFill="1" applyBorder="1" applyAlignment="1">
      <alignment horizontal="center" vertical="center" wrapText="1"/>
    </xf>
    <xf numFmtId="0" fontId="10" fillId="0" borderId="0" xfId="0" applyFont="1" applyBorder="1" applyAlignment="1">
      <alignment horizontal="center" vertical="center" wrapText="1"/>
    </xf>
    <xf numFmtId="0" fontId="8" fillId="0" borderId="6" xfId="0" applyFont="1" applyFill="1" applyBorder="1" applyAlignment="1">
      <alignment horizontal="center" vertical="center" wrapText="1" shrinkToFit="1"/>
    </xf>
    <xf numFmtId="0" fontId="8" fillId="2" borderId="6" xfId="0" applyFont="1" applyFill="1" applyBorder="1" applyAlignment="1">
      <alignment horizontal="center" vertical="center" wrapText="1"/>
    </xf>
    <xf numFmtId="0" fontId="8" fillId="3" borderId="6" xfId="0" applyFont="1" applyFill="1" applyBorder="1" applyAlignment="1">
      <alignment horizontal="center" vertical="center" wrapText="1" shrinkToFit="1"/>
    </xf>
    <xf numFmtId="0" fontId="8" fillId="4" borderId="6" xfId="0"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0" borderId="17" xfId="0" applyFont="1" applyFill="1" applyBorder="1" applyAlignment="1">
      <alignment horizontal="center" vertical="center" wrapText="1" shrinkToFit="1"/>
    </xf>
    <xf numFmtId="0" fontId="21" fillId="4"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8" fillId="4" borderId="30" xfId="0" applyFont="1" applyFill="1" applyBorder="1" applyAlignment="1">
      <alignment horizontal="center" vertical="center" wrapText="1"/>
    </xf>
    <xf numFmtId="0" fontId="8" fillId="4" borderId="6" xfId="0" quotePrefix="1" applyFont="1" applyFill="1" applyBorder="1" applyAlignment="1">
      <alignment horizontal="center" vertical="center" wrapText="1"/>
    </xf>
    <xf numFmtId="0" fontId="8" fillId="0" borderId="6" xfId="0" quotePrefix="1" applyFont="1" applyFill="1" applyBorder="1" applyAlignment="1">
      <alignment horizontal="center" vertical="center" wrapText="1"/>
    </xf>
    <xf numFmtId="0" fontId="8" fillId="4" borderId="6" xfId="0" applyNumberFormat="1" applyFont="1" applyFill="1" applyBorder="1" applyAlignment="1">
      <alignment horizontal="center" vertical="center" wrapText="1"/>
    </xf>
    <xf numFmtId="0" fontId="8" fillId="4" borderId="17" xfId="0" quotePrefix="1"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0" fillId="4" borderId="6" xfId="0" applyFont="1" applyFill="1" applyBorder="1" applyAlignment="1">
      <alignment horizontal="center" vertical="center"/>
    </xf>
    <xf numFmtId="0" fontId="8" fillId="0" borderId="28" xfId="0" applyFont="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10" fillId="7" borderId="7" xfId="0" applyFont="1" applyFill="1" applyBorder="1" applyAlignment="1">
      <alignment horizontal="center" vertical="center" textRotation="90" wrapText="1"/>
    </xf>
    <xf numFmtId="0" fontId="10" fillId="7" borderId="2" xfId="0" applyFont="1" applyFill="1" applyBorder="1" applyAlignment="1">
      <alignment horizontal="center" vertical="center" textRotation="90" wrapText="1"/>
    </xf>
    <xf numFmtId="0" fontId="10" fillId="7" borderId="8" xfId="0" applyFont="1" applyFill="1" applyBorder="1" applyAlignment="1">
      <alignment horizontal="center" vertical="center" textRotation="90" wrapText="1"/>
    </xf>
    <xf numFmtId="0" fontId="10" fillId="7" borderId="8"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32" xfId="0" applyFont="1" applyFill="1" applyBorder="1" applyAlignment="1">
      <alignment vertical="center" wrapText="1"/>
    </xf>
    <xf numFmtId="0" fontId="10" fillId="7" borderId="1" xfId="0" applyFont="1" applyFill="1" applyBorder="1" applyAlignment="1">
      <alignment horizontal="center" vertical="center" textRotation="90" wrapText="1"/>
    </xf>
    <xf numFmtId="0" fontId="10" fillId="7" borderId="0" xfId="0" applyFont="1" applyFill="1" applyBorder="1" applyAlignment="1">
      <alignment horizontal="center" vertical="center" textRotation="90" wrapText="1"/>
    </xf>
    <xf numFmtId="0" fontId="10"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0" borderId="15" xfId="0" applyFont="1" applyBorder="1" applyAlignment="1">
      <alignment horizontal="center" vertical="center" wrapText="1"/>
    </xf>
    <xf numFmtId="0" fontId="8" fillId="5" borderId="9" xfId="0" applyFont="1" applyFill="1" applyBorder="1" applyAlignment="1">
      <alignment horizontal="center" vertical="center" wrapText="1"/>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2" fillId="4"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4" fillId="0" borderId="6" xfId="0" applyFont="1" applyBorder="1" applyAlignment="1" applyProtection="1">
      <alignment horizontal="center" vertical="center" wrapText="1"/>
    </xf>
    <xf numFmtId="0" fontId="24" fillId="0" borderId="6" xfId="0" applyFont="1" applyBorder="1" applyAlignment="1">
      <alignment horizontal="center" vertical="center" wrapText="1"/>
    </xf>
    <xf numFmtId="0" fontId="8" fillId="0" borderId="6" xfId="0" applyFont="1" applyBorder="1" applyAlignment="1" applyProtection="1">
      <alignment horizontal="center" vertical="center" wrapText="1"/>
    </xf>
    <xf numFmtId="0" fontId="25" fillId="0" borderId="6" xfId="0" applyFont="1" applyBorder="1" applyAlignment="1">
      <alignment horizontal="center" vertical="center" wrapText="1"/>
    </xf>
    <xf numFmtId="0" fontId="24" fillId="9" borderId="6" xfId="0" applyFont="1" applyFill="1" applyBorder="1" applyAlignment="1" applyProtection="1">
      <alignment horizontal="center" vertical="center" wrapText="1"/>
    </xf>
    <xf numFmtId="0" fontId="24" fillId="9"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10" fillId="5" borderId="30" xfId="0" applyFont="1" applyFill="1" applyBorder="1" applyAlignment="1">
      <alignment horizontal="center" vertical="center" textRotation="90" wrapText="1"/>
    </xf>
    <xf numFmtId="0" fontId="10" fillId="5" borderId="30"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6" xfId="0" applyFont="1" applyFill="1" applyBorder="1" applyAlignment="1">
      <alignment horizontal="center" vertical="center" textRotation="90" wrapText="1"/>
    </xf>
    <xf numFmtId="0" fontId="8" fillId="0" borderId="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6" xfId="0" applyFont="1" applyFill="1" applyBorder="1" applyAlignment="1">
      <alignment horizontal="center" vertical="center" textRotation="90" wrapText="1"/>
    </xf>
    <xf numFmtId="0" fontId="8" fillId="4" borderId="6"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1" xfId="0" applyFont="1" applyFill="1" applyBorder="1" applyAlignment="1">
      <alignment horizontal="center" vertical="center" textRotation="90" wrapText="1"/>
    </xf>
    <xf numFmtId="0" fontId="10" fillId="5" borderId="36" xfId="0" applyFont="1" applyFill="1" applyBorder="1" applyAlignment="1">
      <alignment horizontal="center" vertical="center" textRotation="90" wrapText="1"/>
    </xf>
    <xf numFmtId="0" fontId="10" fillId="5" borderId="22" xfId="0" applyFont="1" applyFill="1" applyBorder="1" applyAlignment="1">
      <alignment horizontal="center" vertical="center" textRotation="90" wrapText="1"/>
    </xf>
    <xf numFmtId="0" fontId="10" fillId="5" borderId="30" xfId="0" applyFont="1" applyFill="1" applyBorder="1" applyAlignment="1">
      <alignment horizontal="center" vertical="center" textRotation="90" wrapText="1"/>
    </xf>
    <xf numFmtId="0" fontId="10" fillId="5" borderId="30" xfId="0" applyFont="1" applyFill="1" applyBorder="1" applyAlignment="1">
      <alignment horizontal="center" vertical="center" wrapText="1"/>
    </xf>
    <xf numFmtId="14" fontId="8" fillId="0" borderId="17"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10" fillId="6" borderId="25"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4" borderId="25"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8" fillId="0" borderId="17" xfId="0" applyFont="1" applyBorder="1" applyAlignment="1">
      <alignment horizontal="center" vertical="center" wrapText="1"/>
    </xf>
    <xf numFmtId="16" fontId="8" fillId="0" borderId="6"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1" applyFont="1" applyFill="1" applyBorder="1" applyAlignment="1" applyProtection="1">
      <alignment horizontal="center" vertical="center" wrapText="1"/>
    </xf>
    <xf numFmtId="0" fontId="10" fillId="6"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8" fillId="0" borderId="17" xfId="0" applyFont="1" applyFill="1" applyBorder="1" applyAlignment="1">
      <alignment horizontal="center" vertical="center" textRotation="90" wrapText="1"/>
    </xf>
    <xf numFmtId="0" fontId="8" fillId="0" borderId="8" xfId="0" applyFont="1" applyFill="1" applyBorder="1" applyAlignment="1">
      <alignment horizontal="center" vertical="center" textRotation="90" wrapText="1"/>
    </xf>
    <xf numFmtId="0" fontId="17" fillId="5" borderId="2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7" xfId="0" applyFont="1" applyFill="1" applyBorder="1" applyAlignment="1">
      <alignment horizontal="center" vertical="center" textRotation="90" wrapText="1"/>
    </xf>
    <xf numFmtId="0" fontId="8" fillId="0" borderId="7" xfId="0" applyFont="1" applyFill="1" applyBorder="1" applyAlignment="1">
      <alignment horizontal="center" vertical="center" textRotation="90" wrapText="1"/>
    </xf>
    <xf numFmtId="0" fontId="8" fillId="0" borderId="29" xfId="0" applyFont="1" applyFill="1" applyBorder="1" applyAlignment="1">
      <alignment horizontal="center" vertical="center" textRotation="90" wrapText="1"/>
    </xf>
    <xf numFmtId="0" fontId="8" fillId="0" borderId="30" xfId="0" applyFont="1" applyFill="1" applyBorder="1" applyAlignment="1">
      <alignment horizontal="center" vertical="center" textRotation="90" wrapText="1"/>
    </xf>
    <xf numFmtId="0" fontId="8" fillId="4" borderId="30" xfId="0" applyFont="1" applyFill="1" applyBorder="1" applyAlignment="1">
      <alignment horizontal="center" vertical="center" textRotation="90" wrapText="1"/>
    </xf>
    <xf numFmtId="0" fontId="8" fillId="0" borderId="3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cellXfs>
  <cellStyles count="8">
    <cellStyle name="Hipervínculo" xfId="1" builtinId="8"/>
    <cellStyle name="Hipervínculo 2" xfId="2"/>
    <cellStyle name="Normal" xfId="0" builtinId="0"/>
    <cellStyle name="Normal 2" xfId="3"/>
    <cellStyle name="Normal 2 2 2" xfId="4"/>
    <cellStyle name="Normal 2 3" xfId="5"/>
    <cellStyle name="Normal 3" xfId="6"/>
    <cellStyle name="PSChar" xfId="7"/>
  </cellStyles>
  <dxfs count="46">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font>
      <fill>
        <patternFill>
          <bgColor rgb="FFFF0000"/>
        </patternFill>
      </fill>
    </dxf>
    <dxf>
      <font>
        <color theme="0"/>
      </font>
      <fill>
        <patternFill>
          <bgColor rgb="FF006600"/>
        </patternFill>
      </fill>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name val="Cambria"/>
        <scheme val="none"/>
      </font>
    </dxf>
    <dxf>
      <font>
        <color theme="0" tint="-0.14996795556505021"/>
      </font>
    </dxf>
    <dxf>
      <font>
        <color theme="0" tint="-0.14996795556505021"/>
      </font>
    </dxf>
    <dxf>
      <font>
        <color theme="0" tint="-0.14996795556505021"/>
        <name val="Cambria"/>
        <scheme val="none"/>
      </font>
    </dxf>
    <dxf>
      <font>
        <color theme="0" tint="-0.14996795556505021"/>
      </font>
    </dxf>
    <dxf>
      <font>
        <b/>
        <i val="0"/>
        <condense val="0"/>
        <extend val="0"/>
        <color indexed="10"/>
      </font>
    </dxf>
    <dxf>
      <font>
        <b/>
        <i val="0"/>
        <strike val="0"/>
        <condense val="0"/>
        <extend val="0"/>
        <color indexed="53"/>
      </font>
    </dxf>
    <dxf>
      <font>
        <b/>
        <i val="0"/>
        <strike val="0"/>
        <condense val="0"/>
        <extend val="0"/>
        <u val="none"/>
        <color indexed="17"/>
      </font>
    </dxf>
    <dxf>
      <font>
        <color theme="0" tint="-0.14996795556505021"/>
      </font>
    </dxf>
    <dxf>
      <font>
        <color theme="0" tint="-0.14996795556505021"/>
        <name val="Cambria"/>
        <scheme val="none"/>
      </font>
    </dxf>
    <dxf>
      <font>
        <b/>
        <i val="0"/>
        <strike val="0"/>
        <u/>
        <color theme="0"/>
        <name val="Cambria"/>
        <scheme val="none"/>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RIESGOS!$B$2</c:f>
              <c:strCache>
                <c:ptCount val="1"/>
                <c:pt idx="0">
                  <c:v>#</c:v>
                </c:pt>
              </c:strCache>
            </c:strRef>
          </c:tx>
          <c:invertIfNegative val="0"/>
          <c:dLbls>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RIESGOS!$B$3:$B$9</c:f>
              <c:numCache>
                <c:formatCode>General</c:formatCode>
                <c:ptCount val="7"/>
                <c:pt idx="0">
                  <c:v>0</c:v>
                </c:pt>
                <c:pt idx="1">
                  <c:v>0</c:v>
                </c:pt>
                <c:pt idx="2">
                  <c:v>0</c:v>
                </c:pt>
                <c:pt idx="3">
                  <c:v>0</c:v>
                </c:pt>
                <c:pt idx="4">
                  <c:v>0</c:v>
                </c:pt>
                <c:pt idx="5">
                  <c:v>0</c:v>
                </c:pt>
                <c:pt idx="6">
                  <c:v>0</c:v>
                </c:pt>
              </c:numCache>
            </c:numRef>
          </c:val>
        </c:ser>
        <c:ser>
          <c:idx val="1"/>
          <c:order val="1"/>
          <c:tx>
            <c:strRef>
              <c:f>RIESGOS!$C$2</c:f>
              <c:strCache>
                <c:ptCount val="1"/>
                <c:pt idx="0">
                  <c:v>%</c:v>
                </c:pt>
              </c:strCache>
            </c:strRef>
          </c:tx>
          <c:invertIfNegative val="0"/>
          <c:dLbls>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RIESGOS!$A$3:$A$9</c:f>
              <c:strCache>
                <c:ptCount val="7"/>
                <c:pt idx="0">
                  <c:v>BIOLÓGICOS</c:v>
                </c:pt>
                <c:pt idx="1">
                  <c:v>BIOMECÁNICOS</c:v>
                </c:pt>
                <c:pt idx="2">
                  <c:v>CONDICIONES DE SEGURIDAD</c:v>
                </c:pt>
                <c:pt idx="3">
                  <c:v>FENÓMENOS NATURALES</c:v>
                </c:pt>
                <c:pt idx="4">
                  <c:v>FÍSICOS</c:v>
                </c:pt>
                <c:pt idx="5">
                  <c:v>PSICOSOCIAL</c:v>
                </c:pt>
                <c:pt idx="6">
                  <c:v>QUÍMICOS</c:v>
                </c:pt>
              </c:strCache>
            </c:strRef>
          </c:cat>
          <c:val>
            <c:numRef>
              <c:f>RIESGOS!$C$3:$C$9</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102074240"/>
        <c:axId val="102075776"/>
      </c:barChart>
      <c:catAx>
        <c:axId val="102074240"/>
        <c:scaling>
          <c:orientation val="minMax"/>
        </c:scaling>
        <c:delete val="0"/>
        <c:axPos val="b"/>
        <c:numFmt formatCode="General" sourceLinked="0"/>
        <c:majorTickMark val="out"/>
        <c:minorTickMark val="none"/>
        <c:tickLblPos val="nextTo"/>
        <c:txPr>
          <a:bodyPr/>
          <a:lstStyle/>
          <a:p>
            <a:pPr>
              <a:defRPr lang="es-CO"/>
            </a:pPr>
            <a:endParaRPr lang="es-CO"/>
          </a:p>
        </c:txPr>
        <c:crossAx val="102075776"/>
        <c:crosses val="autoZero"/>
        <c:auto val="1"/>
        <c:lblAlgn val="ctr"/>
        <c:lblOffset val="100"/>
        <c:noMultiLvlLbl val="0"/>
      </c:catAx>
      <c:valAx>
        <c:axId val="102075776"/>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02074240"/>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barChart>
        <c:barDir val="col"/>
        <c:grouping val="clustered"/>
        <c:varyColors val="0"/>
        <c:ser>
          <c:idx val="0"/>
          <c:order val="0"/>
          <c:tx>
            <c:strRef>
              <c:f>RIESGOS!$F$2</c:f>
              <c:strCache>
                <c:ptCount val="1"/>
                <c:pt idx="0">
                  <c:v>#</c:v>
                </c:pt>
              </c:strCache>
            </c:strRef>
          </c:tx>
          <c:invertIfNegative val="0"/>
          <c:dLbls>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RIESGOS!$E$3:$E$6</c:f>
              <c:strCache>
                <c:ptCount val="4"/>
                <c:pt idx="0">
                  <c:v>I</c:v>
                </c:pt>
                <c:pt idx="1">
                  <c:v>II</c:v>
                </c:pt>
                <c:pt idx="2">
                  <c:v>III</c:v>
                </c:pt>
                <c:pt idx="3">
                  <c:v>IV</c:v>
                </c:pt>
              </c:strCache>
            </c:strRef>
          </c:cat>
          <c:val>
            <c:numRef>
              <c:f>RIESGOS!$F$3:$F$6</c:f>
              <c:numCache>
                <c:formatCode>General</c:formatCode>
                <c:ptCount val="4"/>
                <c:pt idx="0">
                  <c:v>0</c:v>
                </c:pt>
                <c:pt idx="1">
                  <c:v>37</c:v>
                </c:pt>
                <c:pt idx="2">
                  <c:v>23</c:v>
                </c:pt>
                <c:pt idx="3">
                  <c:v>0</c:v>
                </c:pt>
              </c:numCache>
            </c:numRef>
          </c:val>
        </c:ser>
        <c:ser>
          <c:idx val="1"/>
          <c:order val="1"/>
          <c:tx>
            <c:strRef>
              <c:f>RIESGOS!$G$2</c:f>
              <c:strCache>
                <c:ptCount val="1"/>
                <c:pt idx="0">
                  <c:v>%</c:v>
                </c:pt>
              </c:strCache>
            </c:strRef>
          </c:tx>
          <c:invertIfNegative val="0"/>
          <c:dLbls>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RIESGOS!$E$3:$E$6</c:f>
              <c:strCache>
                <c:ptCount val="4"/>
                <c:pt idx="0">
                  <c:v>I</c:v>
                </c:pt>
                <c:pt idx="1">
                  <c:v>II</c:v>
                </c:pt>
                <c:pt idx="2">
                  <c:v>III</c:v>
                </c:pt>
                <c:pt idx="3">
                  <c:v>IV</c:v>
                </c:pt>
              </c:strCache>
            </c:strRef>
          </c:cat>
          <c:val>
            <c:numRef>
              <c:f>RIESGOS!$G$3:$G$6</c:f>
              <c:numCache>
                <c:formatCode>0.00</c:formatCode>
                <c:ptCount val="4"/>
                <c:pt idx="0">
                  <c:v>0</c:v>
                </c:pt>
                <c:pt idx="1">
                  <c:v>61.666666666666671</c:v>
                </c:pt>
                <c:pt idx="2">
                  <c:v>38.333333333333336</c:v>
                </c:pt>
                <c:pt idx="3">
                  <c:v>0</c:v>
                </c:pt>
              </c:numCache>
            </c:numRef>
          </c:val>
        </c:ser>
        <c:dLbls>
          <c:showLegendKey val="0"/>
          <c:showVal val="0"/>
          <c:showCatName val="0"/>
          <c:showSerName val="0"/>
          <c:showPercent val="0"/>
          <c:showBubbleSize val="0"/>
        </c:dLbls>
        <c:gapWidth val="150"/>
        <c:axId val="106443520"/>
        <c:axId val="106445056"/>
      </c:barChart>
      <c:catAx>
        <c:axId val="106443520"/>
        <c:scaling>
          <c:orientation val="minMax"/>
        </c:scaling>
        <c:delete val="0"/>
        <c:axPos val="b"/>
        <c:numFmt formatCode="General" sourceLinked="0"/>
        <c:majorTickMark val="out"/>
        <c:minorTickMark val="none"/>
        <c:tickLblPos val="nextTo"/>
        <c:txPr>
          <a:bodyPr/>
          <a:lstStyle/>
          <a:p>
            <a:pPr>
              <a:defRPr lang="es-CO"/>
            </a:pPr>
            <a:endParaRPr lang="es-CO"/>
          </a:p>
        </c:txPr>
        <c:crossAx val="106445056"/>
        <c:crosses val="autoZero"/>
        <c:auto val="1"/>
        <c:lblAlgn val="ctr"/>
        <c:lblOffset val="100"/>
        <c:noMultiLvlLbl val="0"/>
      </c:catAx>
      <c:valAx>
        <c:axId val="106445056"/>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06443520"/>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chart>
    <c:title>
      <c:overlay val="0"/>
      <c:txPr>
        <a:bodyPr/>
        <a:lstStyle/>
        <a:p>
          <a:pPr>
            <a:defRPr lang="es-CO"/>
          </a:pPr>
          <a:endParaRPr lang="es-CO"/>
        </a:p>
      </c:txPr>
    </c:title>
    <c:autoTitleDeleted val="0"/>
    <c:plotArea>
      <c:layout/>
      <c:barChart>
        <c:barDir val="col"/>
        <c:grouping val="clustered"/>
        <c:varyColors val="0"/>
        <c:ser>
          <c:idx val="0"/>
          <c:order val="0"/>
          <c:tx>
            <c:strRef>
              <c:f>RIESGOS!$J$2</c:f>
              <c:strCache>
                <c:ptCount val="1"/>
                <c:pt idx="0">
                  <c:v>#</c:v>
                </c:pt>
              </c:strCache>
            </c:strRef>
          </c:tx>
          <c:invertIfNegative val="0"/>
          <c:dLbls>
            <c:spPr>
              <a:noFill/>
              <a:ln>
                <a:noFill/>
              </a:ln>
              <a:effectLst/>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RIESGOS!$I$3:$I$5</c:f>
              <c:strCache>
                <c:ptCount val="3"/>
                <c:pt idx="0">
                  <c:v>ACEPTABLE</c:v>
                </c:pt>
                <c:pt idx="1">
                  <c:v>ACEPTABLE CON CONTROL ESPECIFICO</c:v>
                </c:pt>
                <c:pt idx="2">
                  <c:v>NO ACEPTABLE</c:v>
                </c:pt>
              </c:strCache>
            </c:strRef>
          </c:cat>
          <c:val>
            <c:numRef>
              <c:f>RIESGOS!$J$3:$J$5</c:f>
              <c:numCache>
                <c:formatCode>General</c:formatCode>
                <c:ptCount val="3"/>
                <c:pt idx="0">
                  <c:v>23</c:v>
                </c:pt>
                <c:pt idx="1">
                  <c:v>37</c:v>
                </c:pt>
                <c:pt idx="2">
                  <c:v>0</c:v>
                </c:pt>
              </c:numCache>
            </c:numRef>
          </c:val>
        </c:ser>
        <c:dLbls>
          <c:showLegendKey val="0"/>
          <c:showVal val="0"/>
          <c:showCatName val="0"/>
          <c:showSerName val="0"/>
          <c:showPercent val="0"/>
          <c:showBubbleSize val="0"/>
        </c:dLbls>
        <c:gapWidth val="150"/>
        <c:axId val="106477824"/>
        <c:axId val="106504192"/>
      </c:barChart>
      <c:catAx>
        <c:axId val="106477824"/>
        <c:scaling>
          <c:orientation val="minMax"/>
        </c:scaling>
        <c:delete val="0"/>
        <c:axPos val="b"/>
        <c:numFmt formatCode="General" sourceLinked="0"/>
        <c:majorTickMark val="out"/>
        <c:minorTickMark val="none"/>
        <c:tickLblPos val="nextTo"/>
        <c:txPr>
          <a:bodyPr/>
          <a:lstStyle/>
          <a:p>
            <a:pPr>
              <a:defRPr lang="es-CO"/>
            </a:pPr>
            <a:endParaRPr lang="es-CO"/>
          </a:p>
        </c:txPr>
        <c:crossAx val="106504192"/>
        <c:crosses val="autoZero"/>
        <c:auto val="1"/>
        <c:lblAlgn val="ctr"/>
        <c:lblOffset val="100"/>
        <c:noMultiLvlLbl val="0"/>
      </c:catAx>
      <c:valAx>
        <c:axId val="106504192"/>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06477824"/>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12</xdr:row>
      <xdr:rowOff>52387</xdr:rowOff>
    </xdr:from>
    <xdr:to>
      <xdr:col>4</xdr:col>
      <xdr:colOff>619125</xdr:colOff>
      <xdr:row>29</xdr:row>
      <xdr:rowOff>42862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781050</xdr:colOff>
      <xdr:row>12</xdr:row>
      <xdr:rowOff>42862</xdr:rowOff>
    </xdr:from>
    <xdr:to>
      <xdr:col>10</xdr:col>
      <xdr:colOff>76200</xdr:colOff>
      <xdr:row>29</xdr:row>
      <xdr:rowOff>33337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228600</xdr:colOff>
      <xdr:row>12</xdr:row>
      <xdr:rowOff>61912</xdr:rowOff>
    </xdr:from>
    <xdr:to>
      <xdr:col>16</xdr:col>
      <xdr:colOff>228600</xdr:colOff>
      <xdr:row>29</xdr:row>
      <xdr:rowOff>52387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S105"/>
  <sheetViews>
    <sheetView tabSelected="1" view="pageBreakPreview" topLeftCell="S1" zoomScale="90" zoomScaleNormal="66" zoomScaleSheetLayoutView="90" workbookViewId="0">
      <selection activeCell="Z8" sqref="Z8:AA8"/>
    </sheetView>
  </sheetViews>
  <sheetFormatPr baseColWidth="10" defaultRowHeight="12.75" x14ac:dyDescent="0.2"/>
  <cols>
    <col min="1" max="1" width="7" style="39" customWidth="1"/>
    <col min="2" max="2" width="15" style="39" customWidth="1"/>
    <col min="3" max="3" width="15" style="26" customWidth="1"/>
    <col min="4" max="4" width="13" style="26" customWidth="1"/>
    <col min="5" max="5" width="14.42578125" style="39" customWidth="1"/>
    <col min="6" max="6" width="40" style="39" customWidth="1"/>
    <col min="7" max="7" width="19.5703125" style="39" customWidth="1"/>
    <col min="8" max="8" width="42" style="39" customWidth="1"/>
    <col min="9" max="9" width="13.7109375" style="39" customWidth="1"/>
    <col min="10" max="10" width="24.28515625" style="39" customWidth="1"/>
    <col min="11" max="11" width="38.85546875" style="39" customWidth="1"/>
    <col min="12" max="14" width="7.140625" style="39" customWidth="1"/>
    <col min="15" max="15" width="10.140625" style="39" customWidth="1"/>
    <col min="16" max="17" width="7.140625" style="39" customWidth="1"/>
    <col min="18" max="18" width="10.140625" style="39" bestFit="1" customWidth="1"/>
    <col min="19" max="19" width="12.7109375" style="39" customWidth="1"/>
    <col min="20" max="20" width="4.140625" style="39" bestFit="1" customWidth="1"/>
    <col min="21" max="21" width="14.42578125" style="39" bestFit="1" customWidth="1"/>
    <col min="22" max="22" width="14.85546875" style="39" bestFit="1" customWidth="1"/>
    <col min="23" max="23" width="18.7109375" style="39" customWidth="1"/>
    <col min="24" max="24" width="36" style="39" customWidth="1"/>
    <col min="25" max="25" width="27.28515625" style="39" customWidth="1"/>
    <col min="26" max="26" width="12.85546875" style="39" customWidth="1"/>
    <col min="27" max="27" width="16.7109375" style="39" customWidth="1"/>
    <col min="28" max="28" width="9.5703125" style="39" customWidth="1"/>
    <col min="29" max="29" width="3.5703125" style="39" bestFit="1" customWidth="1"/>
    <col min="30" max="30" width="20.7109375" style="39" customWidth="1"/>
    <col min="31" max="31" width="6.140625" style="39" customWidth="1"/>
    <col min="32" max="32" width="9.42578125" style="39" customWidth="1"/>
    <col min="33" max="42" width="11.42578125" style="39"/>
    <col min="43" max="43" width="45.140625" style="39" customWidth="1"/>
    <col min="44" max="44" width="86.140625" style="39" customWidth="1"/>
    <col min="45" max="45" width="35.7109375" style="39" customWidth="1"/>
    <col min="46" max="46" width="11.42578125" style="39"/>
    <col min="47" max="47" width="15.140625" style="39" customWidth="1"/>
    <col min="48" max="16384" width="11.42578125" style="39"/>
  </cols>
  <sheetData>
    <row r="1" spans="1:45" s="26" customFormat="1" x14ac:dyDescent="0.2">
      <c r="A1" s="128" t="s">
        <v>221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9"/>
      <c r="AH1" s="19"/>
      <c r="AI1" s="20"/>
      <c r="AJ1" s="21"/>
      <c r="AK1" s="22"/>
      <c r="AL1" s="22"/>
      <c r="AM1" s="22"/>
      <c r="AN1" s="22"/>
      <c r="AO1" s="22"/>
      <c r="AP1" s="22"/>
      <c r="AQ1" s="23" t="s">
        <v>198</v>
      </c>
      <c r="AR1" s="24" t="s">
        <v>21</v>
      </c>
      <c r="AS1" s="25"/>
    </row>
    <row r="2" spans="1:45" s="26" customFormat="1" ht="13.5" thickBot="1" x14ac:dyDescent="0.25">
      <c r="A2" s="130" t="s">
        <v>95</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27"/>
      <c r="AH2" s="27"/>
      <c r="AI2" s="28"/>
      <c r="AJ2" s="29"/>
      <c r="AK2" s="22"/>
      <c r="AL2" s="22"/>
      <c r="AM2" s="22"/>
      <c r="AN2" s="22"/>
      <c r="AO2" s="22"/>
      <c r="AP2" s="22"/>
      <c r="AQ2" s="30" t="s">
        <v>201</v>
      </c>
      <c r="AR2" s="31" t="s">
        <v>91</v>
      </c>
      <c r="AS2" s="25"/>
    </row>
    <row r="3" spans="1:45" s="26" customFormat="1" ht="13.5" thickBot="1" x14ac:dyDescent="0.25">
      <c r="A3" s="132"/>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27"/>
      <c r="AH3" s="27"/>
      <c r="AI3" s="28"/>
      <c r="AJ3" s="29"/>
      <c r="AK3" s="22"/>
      <c r="AL3" s="22"/>
      <c r="AM3" s="22"/>
      <c r="AN3" s="22"/>
      <c r="AO3" s="22"/>
      <c r="AP3" s="22"/>
      <c r="AQ3" s="32" t="s">
        <v>15</v>
      </c>
      <c r="AR3" s="24" t="s">
        <v>22</v>
      </c>
      <c r="AS3" s="25"/>
    </row>
    <row r="4" spans="1:45" s="26" customFormat="1" x14ac:dyDescent="0.2">
      <c r="A4" s="132"/>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27"/>
      <c r="AH4" s="27"/>
      <c r="AI4" s="28"/>
      <c r="AJ4" s="29"/>
      <c r="AK4" s="22"/>
      <c r="AL4" s="22"/>
      <c r="AM4" s="22"/>
      <c r="AN4" s="22"/>
      <c r="AO4" s="22"/>
      <c r="AP4" s="22"/>
      <c r="AQ4" s="33" t="s">
        <v>40</v>
      </c>
      <c r="AR4" s="24" t="s">
        <v>23</v>
      </c>
      <c r="AS4" s="25"/>
    </row>
    <row r="5" spans="1:45" s="26" customFormat="1" ht="13.5" thickBot="1" x14ac:dyDescent="0.25">
      <c r="A5" s="133" t="s">
        <v>30</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27"/>
      <c r="AH5" s="27"/>
      <c r="AI5" s="28"/>
      <c r="AJ5" s="29"/>
      <c r="AK5" s="22"/>
      <c r="AL5" s="22"/>
      <c r="AM5" s="22"/>
      <c r="AN5" s="22"/>
      <c r="AO5" s="22"/>
      <c r="AP5" s="22"/>
      <c r="AQ5" s="34" t="s">
        <v>222</v>
      </c>
      <c r="AR5" s="31" t="s">
        <v>24</v>
      </c>
      <c r="AS5" s="25"/>
    </row>
    <row r="6" spans="1:45" s="26" customFormat="1" x14ac:dyDescent="0.2">
      <c r="A6" s="136" t="s">
        <v>66</v>
      </c>
      <c r="B6" s="137"/>
      <c r="C6" s="137"/>
      <c r="D6" s="137"/>
      <c r="E6" s="137"/>
      <c r="F6" s="137"/>
      <c r="G6" s="137"/>
      <c r="H6" s="138" t="s">
        <v>96</v>
      </c>
      <c r="I6" s="138"/>
      <c r="J6" s="138"/>
      <c r="K6" s="138"/>
      <c r="L6" s="138"/>
      <c r="M6" s="138"/>
      <c r="N6" s="138"/>
      <c r="O6" s="138"/>
      <c r="P6" s="138"/>
      <c r="Q6" s="138"/>
      <c r="R6" s="138"/>
      <c r="S6" s="138"/>
      <c r="T6" s="138"/>
      <c r="U6" s="138"/>
      <c r="V6" s="106" t="s">
        <v>31</v>
      </c>
      <c r="W6" s="106" t="s">
        <v>86</v>
      </c>
      <c r="X6" s="106" t="s">
        <v>32</v>
      </c>
      <c r="Y6" s="106"/>
      <c r="Z6" s="106" t="s">
        <v>33</v>
      </c>
      <c r="AA6" s="138"/>
      <c r="AB6" s="138"/>
      <c r="AC6" s="106" t="s">
        <v>34</v>
      </c>
      <c r="AD6" s="138">
        <v>830000167</v>
      </c>
      <c r="AE6" s="138"/>
      <c r="AF6" s="138"/>
      <c r="AG6" s="22"/>
      <c r="AH6" s="22"/>
      <c r="AI6" s="28"/>
      <c r="AJ6" s="29"/>
      <c r="AK6" s="22"/>
      <c r="AL6" s="22"/>
      <c r="AM6" s="22"/>
      <c r="AN6" s="22"/>
      <c r="AO6" s="22"/>
      <c r="AP6" s="22"/>
      <c r="AQ6" s="35"/>
      <c r="AR6" s="31" t="s">
        <v>25</v>
      </c>
      <c r="AS6" s="25"/>
    </row>
    <row r="7" spans="1:45" x14ac:dyDescent="0.2">
      <c r="A7" s="136" t="s">
        <v>97</v>
      </c>
      <c r="B7" s="137"/>
      <c r="C7" s="137"/>
      <c r="D7" s="137"/>
      <c r="E7" s="137"/>
      <c r="F7" s="147">
        <v>17</v>
      </c>
      <c r="G7" s="147"/>
      <c r="H7" s="105" t="s">
        <v>37</v>
      </c>
      <c r="I7" s="154" t="s">
        <v>104</v>
      </c>
      <c r="J7" s="155"/>
      <c r="K7" s="156"/>
      <c r="L7" s="148" t="s">
        <v>35</v>
      </c>
      <c r="M7" s="149"/>
      <c r="N7" s="149"/>
      <c r="O7" s="150"/>
      <c r="P7" s="151" t="s">
        <v>89</v>
      </c>
      <c r="Q7" s="152"/>
      <c r="R7" s="152"/>
      <c r="S7" s="152"/>
      <c r="T7" s="152"/>
      <c r="U7" s="153"/>
      <c r="V7" s="137" t="s">
        <v>36</v>
      </c>
      <c r="W7" s="159"/>
      <c r="X7" s="159"/>
      <c r="Y7" s="159"/>
      <c r="Z7" s="159"/>
      <c r="AA7" s="142" t="s">
        <v>470</v>
      </c>
      <c r="AB7" s="143"/>
      <c r="AC7" s="143"/>
      <c r="AD7" s="143"/>
      <c r="AE7" s="143"/>
      <c r="AF7" s="143"/>
      <c r="AG7" s="22"/>
      <c r="AH7" s="22"/>
      <c r="AI7" s="22"/>
      <c r="AJ7" s="36"/>
      <c r="AK7" s="22"/>
      <c r="AL7" s="22"/>
      <c r="AM7" s="22"/>
      <c r="AN7" s="22"/>
      <c r="AO7" s="22"/>
      <c r="AP7" s="22"/>
      <c r="AQ7" s="37"/>
      <c r="AR7" s="38" t="s">
        <v>92</v>
      </c>
      <c r="AS7" s="25"/>
    </row>
    <row r="8" spans="1:45" x14ac:dyDescent="0.2">
      <c r="A8" s="136" t="s">
        <v>223</v>
      </c>
      <c r="B8" s="137"/>
      <c r="C8" s="144">
        <v>2948700</v>
      </c>
      <c r="D8" s="144"/>
      <c r="E8" s="144"/>
      <c r="F8" s="144"/>
      <c r="G8" s="144"/>
      <c r="H8" s="137" t="s">
        <v>98</v>
      </c>
      <c r="I8" s="137"/>
      <c r="J8" s="137"/>
      <c r="K8" s="145" t="s">
        <v>469</v>
      </c>
      <c r="L8" s="138"/>
      <c r="M8" s="138"/>
      <c r="N8" s="138"/>
      <c r="O8" s="138"/>
      <c r="P8" s="137" t="s">
        <v>38</v>
      </c>
      <c r="Q8" s="137"/>
      <c r="R8" s="137"/>
      <c r="S8" s="137"/>
      <c r="T8" s="137"/>
      <c r="U8" s="137"/>
      <c r="V8" s="131" t="s">
        <v>90</v>
      </c>
      <c r="W8" s="131"/>
      <c r="X8" s="131"/>
      <c r="Y8" s="131"/>
      <c r="Z8" s="146" t="s">
        <v>99</v>
      </c>
      <c r="AA8" s="146"/>
      <c r="AB8" s="131" t="s">
        <v>90</v>
      </c>
      <c r="AC8" s="131"/>
      <c r="AD8" s="131"/>
      <c r="AE8" s="131"/>
      <c r="AF8" s="131"/>
      <c r="AG8" s="22"/>
      <c r="AH8" s="22"/>
      <c r="AI8" s="22"/>
      <c r="AJ8" s="36"/>
      <c r="AK8" s="22"/>
      <c r="AL8" s="22"/>
      <c r="AM8" s="22"/>
      <c r="AN8" s="22"/>
      <c r="AO8" s="22"/>
      <c r="AP8" s="22"/>
      <c r="AQ8" s="37"/>
      <c r="AR8" s="38" t="s">
        <v>109</v>
      </c>
      <c r="AS8" s="40"/>
    </row>
    <row r="9" spans="1:45" x14ac:dyDescent="0.2">
      <c r="A9" s="133" t="s">
        <v>112</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22"/>
      <c r="AH9" s="22"/>
      <c r="AI9" s="22"/>
      <c r="AJ9" s="36"/>
      <c r="AK9" s="22"/>
      <c r="AL9" s="22"/>
      <c r="AM9" s="22"/>
      <c r="AN9" s="22"/>
      <c r="AO9" s="22"/>
      <c r="AP9" s="22"/>
      <c r="AQ9" s="41"/>
      <c r="AR9" s="42" t="s">
        <v>26</v>
      </c>
      <c r="AS9" s="40"/>
    </row>
    <row r="10" spans="1:45" ht="12.75" customHeight="1" x14ac:dyDescent="0.2">
      <c r="A10" s="163" t="s">
        <v>39</v>
      </c>
      <c r="B10" s="164"/>
      <c r="C10" s="164"/>
      <c r="D10" s="164"/>
      <c r="E10" s="164"/>
      <c r="F10" s="164"/>
      <c r="G10" s="164"/>
      <c r="H10" s="177" t="s">
        <v>242</v>
      </c>
      <c r="I10" s="178"/>
      <c r="J10" s="178"/>
      <c r="K10" s="178"/>
      <c r="L10" s="178"/>
      <c r="M10" s="178"/>
      <c r="N10" s="178"/>
      <c r="O10" s="178"/>
      <c r="P10" s="178"/>
      <c r="Q10" s="178"/>
      <c r="R10" s="178"/>
      <c r="S10" s="178"/>
      <c r="T10" s="178"/>
      <c r="U10" s="178"/>
      <c r="V10" s="179"/>
      <c r="W10" s="164" t="s">
        <v>100</v>
      </c>
      <c r="X10" s="164"/>
      <c r="Y10" s="106">
        <v>17</v>
      </c>
      <c r="Z10" s="106">
        <v>5</v>
      </c>
      <c r="AA10" s="106">
        <v>2019</v>
      </c>
      <c r="AB10" s="151"/>
      <c r="AC10" s="152"/>
      <c r="AD10" s="152"/>
      <c r="AE10" s="152"/>
      <c r="AF10" s="153"/>
      <c r="AG10" s="22"/>
      <c r="AH10" s="22"/>
      <c r="AI10" s="22"/>
      <c r="AJ10" s="36"/>
      <c r="AK10" s="22"/>
      <c r="AL10" s="22"/>
      <c r="AM10" s="22"/>
      <c r="AN10" s="22"/>
      <c r="AO10" s="22"/>
      <c r="AP10" s="22"/>
      <c r="AQ10" s="41"/>
      <c r="AR10" s="42" t="s">
        <v>27</v>
      </c>
      <c r="AS10" s="25"/>
    </row>
    <row r="11" spans="1:45" s="26" customFormat="1" ht="13.5" thickBot="1" x14ac:dyDescent="0.25">
      <c r="A11" s="167" t="s">
        <v>55</v>
      </c>
      <c r="B11" s="135"/>
      <c r="C11" s="135"/>
      <c r="D11" s="135"/>
      <c r="E11" s="135"/>
      <c r="F11" s="135"/>
      <c r="G11" s="135"/>
      <c r="H11" s="141" t="s">
        <v>246</v>
      </c>
      <c r="I11" s="141"/>
      <c r="J11" s="107" t="s">
        <v>53</v>
      </c>
      <c r="K11" s="43">
        <v>8151</v>
      </c>
      <c r="L11" s="125" t="s">
        <v>101</v>
      </c>
      <c r="M11" s="126"/>
      <c r="N11" s="126"/>
      <c r="O11" s="127"/>
      <c r="P11" s="123">
        <v>43272</v>
      </c>
      <c r="Q11" s="124"/>
      <c r="R11" s="124"/>
      <c r="S11" s="139" t="s">
        <v>54</v>
      </c>
      <c r="T11" s="139"/>
      <c r="U11" s="139"/>
      <c r="V11" s="139"/>
      <c r="W11" s="140" t="s">
        <v>382</v>
      </c>
      <c r="X11" s="140"/>
      <c r="Y11" s="140"/>
      <c r="Z11" s="135" t="s">
        <v>56</v>
      </c>
      <c r="AA11" s="135"/>
      <c r="AB11" s="140" t="s">
        <v>383</v>
      </c>
      <c r="AC11" s="140"/>
      <c r="AD11" s="140"/>
      <c r="AE11" s="140"/>
      <c r="AF11" s="140"/>
      <c r="AG11" s="28"/>
      <c r="AH11" s="28"/>
      <c r="AI11" s="22"/>
      <c r="AJ11" s="36"/>
      <c r="AK11" s="22"/>
      <c r="AL11" s="22"/>
      <c r="AM11" s="22"/>
      <c r="AN11" s="22"/>
      <c r="AO11" s="22"/>
      <c r="AP11" s="22"/>
      <c r="AQ11" s="44"/>
      <c r="AR11" s="38" t="s">
        <v>28</v>
      </c>
      <c r="AS11" s="25"/>
    </row>
    <row r="12" spans="1:45" x14ac:dyDescent="0.2">
      <c r="A12" s="118" t="s">
        <v>5</v>
      </c>
      <c r="B12" s="120" t="s">
        <v>68</v>
      </c>
      <c r="C12" s="120" t="s">
        <v>1</v>
      </c>
      <c r="D12" s="120" t="s">
        <v>4</v>
      </c>
      <c r="E12" s="117" t="s">
        <v>51</v>
      </c>
      <c r="F12" s="157" t="s">
        <v>17</v>
      </c>
      <c r="G12" s="158"/>
      <c r="H12" s="117" t="s">
        <v>2</v>
      </c>
      <c r="I12" s="117" t="s">
        <v>12</v>
      </c>
      <c r="J12" s="117"/>
      <c r="K12" s="117"/>
      <c r="L12" s="117" t="s">
        <v>187</v>
      </c>
      <c r="M12" s="117"/>
      <c r="N12" s="117"/>
      <c r="O12" s="117"/>
      <c r="P12" s="117"/>
      <c r="Q12" s="117"/>
      <c r="R12" s="117"/>
      <c r="S12" s="117"/>
      <c r="T12" s="117"/>
      <c r="U12" s="117" t="s">
        <v>188</v>
      </c>
      <c r="V12" s="117"/>
      <c r="W12" s="117"/>
      <c r="X12" s="117"/>
      <c r="Y12" s="117"/>
      <c r="Z12" s="117" t="s">
        <v>18</v>
      </c>
      <c r="AA12" s="117"/>
      <c r="AB12" s="117" t="s">
        <v>41</v>
      </c>
      <c r="AC12" s="117"/>
      <c r="AD12" s="117"/>
      <c r="AE12" s="117"/>
      <c r="AF12" s="160"/>
      <c r="AG12" s="22"/>
      <c r="AH12" s="22"/>
      <c r="AI12" s="22"/>
      <c r="AJ12" s="36"/>
      <c r="AK12" s="22"/>
      <c r="AL12" s="22"/>
      <c r="AM12" s="22"/>
      <c r="AN12" s="22"/>
      <c r="AO12" s="22"/>
      <c r="AP12" s="22"/>
      <c r="AQ12" s="45"/>
      <c r="AR12" s="46" t="s">
        <v>27</v>
      </c>
      <c r="AS12" s="25"/>
    </row>
    <row r="13" spans="1:45" s="26" customFormat="1" ht="72.75" thickBot="1" x14ac:dyDescent="0.25">
      <c r="A13" s="119"/>
      <c r="B13" s="121"/>
      <c r="C13" s="121"/>
      <c r="D13" s="121"/>
      <c r="E13" s="122"/>
      <c r="F13" s="104" t="s">
        <v>186</v>
      </c>
      <c r="G13" s="104" t="s">
        <v>189</v>
      </c>
      <c r="H13" s="122"/>
      <c r="I13" s="104" t="s">
        <v>0</v>
      </c>
      <c r="J13" s="104" t="s">
        <v>3</v>
      </c>
      <c r="K13" s="104" t="s">
        <v>6</v>
      </c>
      <c r="L13" s="103" t="s">
        <v>7</v>
      </c>
      <c r="M13" s="103" t="s">
        <v>13</v>
      </c>
      <c r="N13" s="103" t="s">
        <v>8</v>
      </c>
      <c r="O13" s="103" t="s">
        <v>14</v>
      </c>
      <c r="P13" s="103" t="s">
        <v>9</v>
      </c>
      <c r="Q13" s="103" t="s">
        <v>10</v>
      </c>
      <c r="R13" s="103" t="s">
        <v>190</v>
      </c>
      <c r="S13" s="103" t="s">
        <v>11</v>
      </c>
      <c r="T13" s="103" t="s">
        <v>16</v>
      </c>
      <c r="U13" s="104" t="s">
        <v>191</v>
      </c>
      <c r="V13" s="104" t="s">
        <v>192</v>
      </c>
      <c r="W13" s="104" t="s">
        <v>193</v>
      </c>
      <c r="X13" s="104" t="s">
        <v>194</v>
      </c>
      <c r="Y13" s="104" t="s">
        <v>195</v>
      </c>
      <c r="Z13" s="104" t="s">
        <v>52</v>
      </c>
      <c r="AA13" s="104" t="s">
        <v>196</v>
      </c>
      <c r="AB13" s="122"/>
      <c r="AC13" s="122"/>
      <c r="AD13" s="122"/>
      <c r="AE13" s="122"/>
      <c r="AF13" s="161"/>
      <c r="AG13" s="28"/>
      <c r="AH13" s="22"/>
      <c r="AI13" s="22"/>
      <c r="AJ13" s="36"/>
      <c r="AK13" s="22"/>
      <c r="AL13" s="22"/>
      <c r="AM13" s="22"/>
      <c r="AN13" s="22"/>
      <c r="AO13" s="22"/>
      <c r="AP13" s="22"/>
      <c r="AQ13" s="47"/>
      <c r="AR13" s="38" t="s">
        <v>197</v>
      </c>
      <c r="AS13" s="25"/>
    </row>
    <row r="14" spans="1:45" s="26" customFormat="1" x14ac:dyDescent="0.2">
      <c r="A14" s="70"/>
      <c r="B14" s="71"/>
      <c r="C14" s="72"/>
      <c r="D14" s="72"/>
      <c r="E14" s="73"/>
      <c r="F14" s="74"/>
      <c r="G14" s="75"/>
      <c r="H14" s="74"/>
      <c r="I14" s="71"/>
      <c r="J14" s="71"/>
      <c r="K14" s="71"/>
      <c r="L14" s="71"/>
      <c r="M14" s="72"/>
      <c r="N14" s="72"/>
      <c r="O14" s="71"/>
      <c r="P14" s="72"/>
      <c r="Q14" s="72"/>
      <c r="R14" s="72"/>
      <c r="S14" s="76"/>
      <c r="T14" s="77"/>
      <c r="U14" s="78"/>
      <c r="V14" s="73"/>
      <c r="W14" s="73"/>
      <c r="X14" s="73"/>
      <c r="Y14" s="79"/>
      <c r="Z14" s="74"/>
      <c r="AA14" s="74"/>
      <c r="AB14" s="74"/>
      <c r="AC14" s="74"/>
      <c r="AD14" s="74"/>
      <c r="AE14" s="74"/>
      <c r="AF14" s="74"/>
      <c r="AG14" s="28"/>
      <c r="AH14" s="22"/>
      <c r="AI14" s="22"/>
      <c r="AJ14" s="36"/>
      <c r="AK14" s="22"/>
      <c r="AL14" s="22"/>
      <c r="AM14" s="22"/>
      <c r="AN14" s="22"/>
      <c r="AO14" s="22"/>
      <c r="AP14" s="22"/>
      <c r="AQ14" s="47"/>
      <c r="AR14" s="80"/>
      <c r="AS14" s="25"/>
    </row>
    <row r="15" spans="1:45" s="97" customFormat="1" ht="51" x14ac:dyDescent="0.2">
      <c r="A15" s="171" t="s">
        <v>226</v>
      </c>
      <c r="B15" s="165" t="s">
        <v>102</v>
      </c>
      <c r="C15" s="115" t="s">
        <v>227</v>
      </c>
      <c r="D15" s="110" t="s">
        <v>111</v>
      </c>
      <c r="E15" s="101" t="s">
        <v>70</v>
      </c>
      <c r="F15" s="101" t="s">
        <v>225</v>
      </c>
      <c r="G15" s="97" t="s">
        <v>379</v>
      </c>
      <c r="H15" s="97" t="s">
        <v>81</v>
      </c>
      <c r="K15" s="97" t="s">
        <v>113</v>
      </c>
      <c r="L15" s="48">
        <v>2</v>
      </c>
      <c r="M15" s="49">
        <v>4</v>
      </c>
      <c r="N15" s="101">
        <f>+L15*M15</f>
        <v>8</v>
      </c>
      <c r="O15" s="101" t="str">
        <f>IF(N15&lt;2,"O",IF(N15&lt;=4,"(B)",IF(N15&lt;=8,"(M)",IF(N15&lt;=20,"(A)","(MA)"))))</f>
        <v>(M)</v>
      </c>
      <c r="P15" s="101">
        <v>10</v>
      </c>
      <c r="Q15" s="101">
        <f>+N15*P15</f>
        <v>80</v>
      </c>
      <c r="R15" s="101" t="str">
        <f>IF(Q15&lt;20,"O",IF(Q15&lt;=20,"IV",IF(Q15&lt;=120,"III",IF(Q15&lt;=500,"II","I"))))</f>
        <v>III</v>
      </c>
      <c r="S15" s="50" t="str">
        <f>IF(R15="I","No aceptable",IF(R15="II","Aceptable con Control Especifico",IF(R15=0,"","Aceptable")))</f>
        <v>Aceptable</v>
      </c>
      <c r="T15" s="97">
        <v>7</v>
      </c>
      <c r="U15" s="102"/>
      <c r="V15" s="102"/>
      <c r="W15" s="102"/>
      <c r="X15" s="97" t="s">
        <v>248</v>
      </c>
      <c r="Y15" s="102" t="s">
        <v>249</v>
      </c>
      <c r="Z15" s="97" t="s">
        <v>71</v>
      </c>
      <c r="AA15" s="97" t="s">
        <v>465</v>
      </c>
      <c r="AB15" s="154"/>
      <c r="AC15" s="155"/>
      <c r="AD15" s="155"/>
      <c r="AE15" s="155"/>
      <c r="AF15" s="156"/>
      <c r="AG15" s="64"/>
      <c r="AH15" s="64"/>
      <c r="AI15" s="64"/>
      <c r="AJ15" s="65"/>
      <c r="AK15" s="81"/>
      <c r="AL15" s="64"/>
      <c r="AM15" s="64"/>
      <c r="AN15" s="64"/>
      <c r="AO15" s="64"/>
      <c r="AP15" s="64"/>
      <c r="AQ15" s="102"/>
      <c r="AR15" s="82" t="s">
        <v>28</v>
      </c>
      <c r="AS15" s="82"/>
    </row>
    <row r="16" spans="1:45" s="97" customFormat="1" ht="38.25" x14ac:dyDescent="0.2">
      <c r="A16" s="172"/>
      <c r="B16" s="166"/>
      <c r="C16" s="115"/>
      <c r="D16" s="110"/>
      <c r="E16" s="101" t="s">
        <v>70</v>
      </c>
      <c r="F16" s="101" t="s">
        <v>247</v>
      </c>
      <c r="G16" s="97" t="s">
        <v>360</v>
      </c>
      <c r="H16" s="97" t="s">
        <v>134</v>
      </c>
      <c r="J16" s="97" t="s">
        <v>115</v>
      </c>
      <c r="K16" s="97" t="s">
        <v>114</v>
      </c>
      <c r="L16" s="48">
        <v>2</v>
      </c>
      <c r="M16" s="49">
        <v>4</v>
      </c>
      <c r="N16" s="101">
        <f t="shared" ref="N16:N30" si="0">+L16*M16</f>
        <v>8</v>
      </c>
      <c r="O16" s="101" t="str">
        <f t="shared" ref="O16:O30" si="1">IF(N16&lt;2,"O",IF(N16&lt;=4,"(B)",IF(N16&lt;=8,"(M)",IF(N16&lt;=20,"(A)","(MA)"))))</f>
        <v>(M)</v>
      </c>
      <c r="P16" s="101">
        <v>10</v>
      </c>
      <c r="Q16" s="101">
        <f t="shared" ref="Q16:Q30" si="2">+N16*P16</f>
        <v>80</v>
      </c>
      <c r="R16" s="101" t="str">
        <f t="shared" ref="R16:R30" si="3">IF(Q16&lt;20,"O",IF(Q16&lt;=20,"IV",IF(Q16&lt;=120,"III",IF(Q16&lt;=500,"II","I"))))</f>
        <v>III</v>
      </c>
      <c r="S16" s="50" t="str">
        <f t="shared" ref="S16:S79" si="4">IF(R16="I","No aceptable",IF(R16="II","Aceptable con Control Especifico",IF(R16=0,"","Aceptable")))</f>
        <v>Aceptable</v>
      </c>
      <c r="T16" s="97">
        <v>7</v>
      </c>
      <c r="U16" s="102"/>
      <c r="V16" s="102"/>
      <c r="W16" s="102"/>
      <c r="X16" s="97" t="s">
        <v>250</v>
      </c>
      <c r="Y16" s="102"/>
      <c r="Z16" s="97" t="s">
        <v>71</v>
      </c>
      <c r="AA16" s="97" t="s">
        <v>465</v>
      </c>
      <c r="AB16" s="154"/>
      <c r="AC16" s="155"/>
      <c r="AD16" s="155"/>
      <c r="AE16" s="155"/>
      <c r="AF16" s="156"/>
      <c r="AG16" s="64"/>
      <c r="AH16" s="64"/>
      <c r="AI16" s="64"/>
      <c r="AJ16" s="65"/>
      <c r="AK16" s="81"/>
      <c r="AL16" s="64"/>
      <c r="AM16" s="64"/>
      <c r="AN16" s="64"/>
      <c r="AO16" s="64"/>
      <c r="AP16" s="64"/>
      <c r="AQ16" s="102"/>
      <c r="AR16" s="82" t="s">
        <v>29</v>
      </c>
      <c r="AS16" s="83"/>
    </row>
    <row r="17" spans="1:45" s="101" customFormat="1" ht="51" x14ac:dyDescent="0.2">
      <c r="A17" s="172"/>
      <c r="B17" s="166"/>
      <c r="C17" s="115"/>
      <c r="D17" s="110"/>
      <c r="E17" s="101" t="s">
        <v>70</v>
      </c>
      <c r="F17" s="100" t="s">
        <v>251</v>
      </c>
      <c r="G17" s="97" t="s">
        <v>252</v>
      </c>
      <c r="H17" s="101" t="s">
        <v>253</v>
      </c>
      <c r="J17" s="101" t="s">
        <v>254</v>
      </c>
      <c r="L17" s="51">
        <v>2</v>
      </c>
      <c r="M17" s="101">
        <v>4</v>
      </c>
      <c r="N17" s="101">
        <f t="shared" ref="N17" si="5">+L17*M17</f>
        <v>8</v>
      </c>
      <c r="O17" s="101" t="str">
        <f t="shared" ref="O17" si="6">IF(N17&lt;2,"O",IF(N17&lt;=4,"(B)",IF(N17&lt;=8,"(M)",IF(N17&lt;=20,"(A)","(MA)"))))</f>
        <v>(M)</v>
      </c>
      <c r="P17" s="101">
        <v>10</v>
      </c>
      <c r="Q17" s="101">
        <f t="shared" ref="Q17" si="7">+N17*P17</f>
        <v>80</v>
      </c>
      <c r="R17" s="101" t="str">
        <f t="shared" ref="R17" si="8">IF(Q17&lt;20,"O",IF(Q17&lt;=20,"IV",IF(Q17&lt;=120,"III",IF(Q17&lt;=500,"II","I"))))</f>
        <v>III</v>
      </c>
      <c r="S17" s="50" t="str">
        <f t="shared" si="4"/>
        <v>Aceptable</v>
      </c>
      <c r="T17" s="101">
        <v>7</v>
      </c>
      <c r="V17" s="66"/>
      <c r="X17" s="101" t="s">
        <v>255</v>
      </c>
      <c r="Y17" s="101" t="s">
        <v>241</v>
      </c>
      <c r="Z17" s="101" t="s">
        <v>71</v>
      </c>
      <c r="AA17" s="97" t="s">
        <v>465</v>
      </c>
      <c r="AB17" s="112"/>
      <c r="AC17" s="113"/>
      <c r="AD17" s="113"/>
      <c r="AE17" s="113"/>
      <c r="AF17" s="113"/>
      <c r="AG17" s="113"/>
      <c r="AH17" s="113"/>
      <c r="AI17" s="113"/>
      <c r="AJ17" s="162"/>
      <c r="AK17" s="100"/>
      <c r="AR17" s="84"/>
      <c r="AS17" s="85"/>
    </row>
    <row r="18" spans="1:45" s="102" customFormat="1" ht="89.25" x14ac:dyDescent="0.2">
      <c r="A18" s="172"/>
      <c r="B18" s="166"/>
      <c r="C18" s="116"/>
      <c r="D18" s="111"/>
      <c r="E18" s="101" t="s">
        <v>70</v>
      </c>
      <c r="F18" s="101" t="s">
        <v>380</v>
      </c>
      <c r="G18" s="97" t="s">
        <v>256</v>
      </c>
      <c r="H18" s="101" t="s">
        <v>243</v>
      </c>
      <c r="I18" s="97"/>
      <c r="J18" s="97"/>
      <c r="K18" s="101" t="s">
        <v>244</v>
      </c>
      <c r="L18" s="48">
        <v>2</v>
      </c>
      <c r="M18" s="49">
        <v>4</v>
      </c>
      <c r="N18" s="101">
        <f>+L18*M18</f>
        <v>8</v>
      </c>
      <c r="O18" s="101" t="str">
        <f>IF(N18&lt;2,"O",IF(N18&lt;=4,"(B)",IF(N18&lt;=8,"(M)",IF(N18&lt;=20,"(A)","(MA)"))))</f>
        <v>(M)</v>
      </c>
      <c r="P18" s="101">
        <v>60</v>
      </c>
      <c r="Q18" s="101">
        <f>+N18*P18</f>
        <v>480</v>
      </c>
      <c r="R18" s="101" t="str">
        <f>IF(Q18&lt;20,"O",IF(Q18&lt;=20,"IV",IF(Q18&lt;=120,"III",IF(Q18&lt;=500,"II","I"))))</f>
        <v>II</v>
      </c>
      <c r="S18" s="50" t="str">
        <f t="shared" si="4"/>
        <v>Aceptable con Control Especifico</v>
      </c>
      <c r="T18" s="97">
        <v>2</v>
      </c>
      <c r="W18" s="101"/>
      <c r="X18" s="102" t="s">
        <v>361</v>
      </c>
      <c r="Y18" s="102" t="s">
        <v>257</v>
      </c>
      <c r="Z18" s="97" t="s">
        <v>71</v>
      </c>
      <c r="AA18" s="97" t="s">
        <v>465</v>
      </c>
      <c r="AB18" s="112"/>
      <c r="AC18" s="113"/>
      <c r="AD18" s="113"/>
      <c r="AE18" s="113"/>
      <c r="AF18" s="114"/>
      <c r="AG18" s="64"/>
      <c r="AH18" s="64"/>
      <c r="AI18" s="64"/>
      <c r="AJ18" s="65"/>
      <c r="AK18" s="81"/>
      <c r="AL18" s="64"/>
      <c r="AM18" s="64"/>
      <c r="AN18" s="64"/>
      <c r="AO18" s="64"/>
      <c r="AP18" s="64"/>
      <c r="AR18" s="63" t="s">
        <v>48</v>
      </c>
    </row>
    <row r="19" spans="1:45" s="97" customFormat="1" ht="63.75" x14ac:dyDescent="0.2">
      <c r="A19" s="172"/>
      <c r="B19" s="166"/>
      <c r="C19" s="115"/>
      <c r="D19" s="110"/>
      <c r="E19" s="101" t="s">
        <v>70</v>
      </c>
      <c r="F19" s="101" t="s">
        <v>135</v>
      </c>
      <c r="G19" s="97" t="s">
        <v>258</v>
      </c>
      <c r="H19" s="97" t="s">
        <v>136</v>
      </c>
      <c r="I19" s="52"/>
      <c r="K19" s="53" t="s">
        <v>152</v>
      </c>
      <c r="L19" s="48">
        <v>2</v>
      </c>
      <c r="M19" s="49">
        <v>4</v>
      </c>
      <c r="N19" s="101">
        <f t="shared" si="0"/>
        <v>8</v>
      </c>
      <c r="O19" s="101" t="str">
        <f t="shared" si="1"/>
        <v>(M)</v>
      </c>
      <c r="P19" s="101">
        <v>10</v>
      </c>
      <c r="Q19" s="101">
        <f>+N19*P19</f>
        <v>80</v>
      </c>
      <c r="R19" s="101" t="str">
        <f t="shared" si="3"/>
        <v>III</v>
      </c>
      <c r="S19" s="50" t="str">
        <f t="shared" si="4"/>
        <v>Aceptable</v>
      </c>
      <c r="T19" s="97">
        <v>7</v>
      </c>
      <c r="U19" s="102"/>
      <c r="V19" s="102"/>
      <c r="W19" s="102"/>
      <c r="X19" s="97" t="s">
        <v>259</v>
      </c>
      <c r="Z19" s="97" t="s">
        <v>71</v>
      </c>
      <c r="AA19" s="97" t="s">
        <v>465</v>
      </c>
      <c r="AB19" s="111"/>
      <c r="AC19" s="111"/>
      <c r="AD19" s="111"/>
      <c r="AE19" s="111"/>
      <c r="AF19" s="111"/>
      <c r="AG19" s="64"/>
      <c r="AH19" s="64"/>
      <c r="AI19" s="64"/>
      <c r="AJ19" s="65"/>
      <c r="AK19" s="81"/>
      <c r="AL19" s="64"/>
      <c r="AM19" s="64"/>
      <c r="AN19" s="64"/>
      <c r="AO19" s="64"/>
      <c r="AP19" s="64"/>
      <c r="AQ19" s="102"/>
      <c r="AR19" s="83" t="s">
        <v>19</v>
      </c>
      <c r="AS19" s="83"/>
    </row>
    <row r="20" spans="1:45" s="102" customFormat="1" ht="38.25" x14ac:dyDescent="0.2">
      <c r="A20" s="172"/>
      <c r="B20" s="166"/>
      <c r="C20" s="115"/>
      <c r="D20" s="110"/>
      <c r="E20" s="101" t="s">
        <v>70</v>
      </c>
      <c r="F20" s="97" t="s">
        <v>146</v>
      </c>
      <c r="G20" s="97" t="s">
        <v>260</v>
      </c>
      <c r="H20" s="97" t="s">
        <v>84</v>
      </c>
      <c r="I20" s="102" t="s">
        <v>160</v>
      </c>
      <c r="J20" s="97"/>
      <c r="K20" s="53" t="s">
        <v>161</v>
      </c>
      <c r="L20" s="48">
        <v>2</v>
      </c>
      <c r="M20" s="49">
        <v>3</v>
      </c>
      <c r="N20" s="54">
        <f t="shared" si="0"/>
        <v>6</v>
      </c>
      <c r="O20" s="54" t="str">
        <f t="shared" si="1"/>
        <v>(M)</v>
      </c>
      <c r="P20" s="97">
        <v>25</v>
      </c>
      <c r="Q20" s="54">
        <f>+N20*P20</f>
        <v>150</v>
      </c>
      <c r="R20" s="54" t="str">
        <f t="shared" si="3"/>
        <v>II</v>
      </c>
      <c r="S20" s="50" t="str">
        <f t="shared" si="4"/>
        <v>Aceptable con Control Especifico</v>
      </c>
      <c r="T20" s="97">
        <v>7</v>
      </c>
      <c r="X20" s="97" t="s">
        <v>261</v>
      </c>
      <c r="Y20" s="53" t="s">
        <v>159</v>
      </c>
      <c r="Z20" s="97" t="s">
        <v>71</v>
      </c>
      <c r="AA20" s="97" t="s">
        <v>465</v>
      </c>
      <c r="AB20" s="111"/>
      <c r="AC20" s="111"/>
      <c r="AD20" s="111"/>
      <c r="AE20" s="111"/>
      <c r="AF20" s="111"/>
      <c r="AG20" s="64"/>
      <c r="AH20" s="64"/>
      <c r="AI20" s="64"/>
      <c r="AJ20" s="65"/>
      <c r="AK20" s="81"/>
      <c r="AL20" s="64"/>
      <c r="AM20" s="64"/>
      <c r="AN20" s="64"/>
      <c r="AO20" s="64"/>
      <c r="AP20" s="64"/>
      <c r="AR20" s="86" t="s">
        <v>60</v>
      </c>
      <c r="AS20" s="87"/>
    </row>
    <row r="21" spans="1:45" s="102" customFormat="1" ht="51" x14ac:dyDescent="0.2">
      <c r="A21" s="172"/>
      <c r="B21" s="166"/>
      <c r="C21" s="115"/>
      <c r="D21" s="110"/>
      <c r="E21" s="101" t="s">
        <v>70</v>
      </c>
      <c r="F21" s="55" t="s">
        <v>263</v>
      </c>
      <c r="G21" s="97" t="s">
        <v>262</v>
      </c>
      <c r="H21" s="97" t="s">
        <v>137</v>
      </c>
      <c r="I21" s="97"/>
      <c r="J21" s="97" t="s">
        <v>264</v>
      </c>
      <c r="K21" s="97" t="s">
        <v>117</v>
      </c>
      <c r="L21" s="48">
        <v>2</v>
      </c>
      <c r="M21" s="49">
        <v>4</v>
      </c>
      <c r="N21" s="101">
        <f>+L21*M21</f>
        <v>8</v>
      </c>
      <c r="O21" s="101" t="str">
        <f>IF(N21&lt;2,"O",IF(N21&lt;=4,"(B)",IF(N21&lt;=8,"(M)",IF(N21&lt;=20,"(A)","(MA)"))))</f>
        <v>(M)</v>
      </c>
      <c r="P21" s="101">
        <v>10</v>
      </c>
      <c r="Q21" s="101">
        <f t="shared" si="2"/>
        <v>80</v>
      </c>
      <c r="R21" s="101" t="str">
        <f>IF(Q21&lt;20,"O",IF(Q21&lt;=20,"IV",IF(Q21&lt;=120,"III",IF(Q21&lt;=500,"II","I"))))</f>
        <v>III</v>
      </c>
      <c r="S21" s="50" t="str">
        <f t="shared" si="4"/>
        <v>Aceptable</v>
      </c>
      <c r="T21" s="97">
        <v>7</v>
      </c>
      <c r="X21" s="97" t="s">
        <v>265</v>
      </c>
      <c r="Y21" s="97"/>
      <c r="Z21" s="97" t="s">
        <v>71</v>
      </c>
      <c r="AA21" s="97" t="s">
        <v>465</v>
      </c>
      <c r="AB21" s="111"/>
      <c r="AC21" s="111"/>
      <c r="AD21" s="111"/>
      <c r="AE21" s="111"/>
      <c r="AF21" s="111"/>
      <c r="AG21" s="64"/>
      <c r="AH21" s="64"/>
      <c r="AI21" s="64"/>
      <c r="AJ21" s="65"/>
      <c r="AK21" s="81"/>
      <c r="AL21" s="64"/>
      <c r="AM21" s="64"/>
      <c r="AN21" s="64"/>
      <c r="AO21" s="64"/>
      <c r="AP21" s="64"/>
      <c r="AR21" s="86" t="s">
        <v>61</v>
      </c>
      <c r="AS21" s="87"/>
    </row>
    <row r="22" spans="1:45" s="102" customFormat="1" ht="38.25" x14ac:dyDescent="0.2">
      <c r="A22" s="172"/>
      <c r="B22" s="166"/>
      <c r="C22" s="115"/>
      <c r="D22" s="110"/>
      <c r="E22" s="101" t="s">
        <v>70</v>
      </c>
      <c r="F22" s="101" t="s">
        <v>138</v>
      </c>
      <c r="G22" s="97" t="s">
        <v>362</v>
      </c>
      <c r="H22" s="97" t="s">
        <v>140</v>
      </c>
      <c r="I22" s="52"/>
      <c r="J22" s="97"/>
      <c r="K22" s="97" t="s">
        <v>106</v>
      </c>
      <c r="L22" s="48">
        <v>2</v>
      </c>
      <c r="M22" s="49">
        <v>4</v>
      </c>
      <c r="N22" s="101">
        <f t="shared" si="0"/>
        <v>8</v>
      </c>
      <c r="O22" s="101" t="str">
        <f t="shared" si="1"/>
        <v>(M)</v>
      </c>
      <c r="P22" s="101">
        <v>25</v>
      </c>
      <c r="Q22" s="101">
        <f t="shared" si="2"/>
        <v>200</v>
      </c>
      <c r="R22" s="101" t="str">
        <f t="shared" si="3"/>
        <v>II</v>
      </c>
      <c r="S22" s="50" t="str">
        <f t="shared" si="4"/>
        <v>Aceptable con Control Especifico</v>
      </c>
      <c r="T22" s="97">
        <v>7</v>
      </c>
      <c r="W22" s="97"/>
      <c r="X22" s="97" t="s">
        <v>266</v>
      </c>
      <c r="Y22" s="97"/>
      <c r="Z22" s="97" t="s">
        <v>71</v>
      </c>
      <c r="AA22" s="97" t="s">
        <v>465</v>
      </c>
      <c r="AB22" s="111"/>
      <c r="AC22" s="111"/>
      <c r="AD22" s="111"/>
      <c r="AE22" s="111"/>
      <c r="AF22" s="111"/>
      <c r="AG22" s="64"/>
      <c r="AH22" s="64"/>
      <c r="AI22" s="64"/>
      <c r="AJ22" s="65"/>
      <c r="AK22" s="81"/>
      <c r="AL22" s="64"/>
      <c r="AM22" s="64"/>
      <c r="AN22" s="64"/>
      <c r="AO22" s="64"/>
      <c r="AP22" s="64"/>
      <c r="AR22" s="86" t="s">
        <v>64</v>
      </c>
      <c r="AS22" s="87"/>
    </row>
    <row r="23" spans="1:45" s="102" customFormat="1" ht="38.25" x14ac:dyDescent="0.2">
      <c r="A23" s="172"/>
      <c r="B23" s="166"/>
      <c r="C23" s="115"/>
      <c r="D23" s="110"/>
      <c r="E23" s="101" t="s">
        <v>70</v>
      </c>
      <c r="F23" s="101" t="s">
        <v>139</v>
      </c>
      <c r="G23" s="97" t="s">
        <v>363</v>
      </c>
      <c r="H23" s="97" t="s">
        <v>75</v>
      </c>
      <c r="I23" s="97"/>
      <c r="J23" s="97"/>
      <c r="K23" s="97" t="s">
        <v>106</v>
      </c>
      <c r="L23" s="48">
        <v>2</v>
      </c>
      <c r="M23" s="49">
        <v>4</v>
      </c>
      <c r="N23" s="101">
        <f t="shared" si="0"/>
        <v>8</v>
      </c>
      <c r="O23" s="101" t="str">
        <f t="shared" si="1"/>
        <v>(M)</v>
      </c>
      <c r="P23" s="101">
        <v>25</v>
      </c>
      <c r="Q23" s="101">
        <f t="shared" si="2"/>
        <v>200</v>
      </c>
      <c r="R23" s="101" t="str">
        <f t="shared" si="3"/>
        <v>II</v>
      </c>
      <c r="S23" s="50" t="str">
        <f t="shared" si="4"/>
        <v>Aceptable con Control Especifico</v>
      </c>
      <c r="T23" s="97">
        <v>7</v>
      </c>
      <c r="W23" s="97"/>
      <c r="X23" s="97" t="s">
        <v>267</v>
      </c>
      <c r="Y23" s="97"/>
      <c r="Z23" s="97" t="s">
        <v>71</v>
      </c>
      <c r="AA23" s="97" t="s">
        <v>465</v>
      </c>
      <c r="AB23" s="111"/>
      <c r="AC23" s="111"/>
      <c r="AD23" s="111"/>
      <c r="AE23" s="111"/>
      <c r="AF23" s="111"/>
      <c r="AG23" s="64"/>
      <c r="AH23" s="64"/>
      <c r="AI23" s="64"/>
      <c r="AJ23" s="65"/>
      <c r="AK23" s="81"/>
      <c r="AL23" s="64"/>
      <c r="AM23" s="64"/>
      <c r="AN23" s="64"/>
      <c r="AO23" s="64"/>
      <c r="AP23" s="64"/>
      <c r="AR23" s="83" t="s">
        <v>43</v>
      </c>
    </row>
    <row r="24" spans="1:45" s="102" customFormat="1" ht="51" x14ac:dyDescent="0.2">
      <c r="A24" s="172"/>
      <c r="B24" s="166"/>
      <c r="C24" s="115"/>
      <c r="D24" s="110"/>
      <c r="E24" s="101" t="s">
        <v>70</v>
      </c>
      <c r="F24" s="101" t="s">
        <v>269</v>
      </c>
      <c r="G24" s="97" t="s">
        <v>268</v>
      </c>
      <c r="H24" s="97" t="s">
        <v>202</v>
      </c>
      <c r="I24" s="97"/>
      <c r="J24" s="97"/>
      <c r="K24" s="97"/>
      <c r="L24" s="48">
        <v>2</v>
      </c>
      <c r="M24" s="49">
        <v>4</v>
      </c>
      <c r="N24" s="101">
        <f>+L24*M24</f>
        <v>8</v>
      </c>
      <c r="O24" s="101" t="str">
        <f>IF(N24&lt;2,"O",IF(N24&lt;=4,"(B)",IF(N24&lt;=8,"(M)",IF(N24&lt;=20,"(A)","(MA)"))))</f>
        <v>(M)</v>
      </c>
      <c r="P24" s="101">
        <v>10</v>
      </c>
      <c r="Q24" s="101">
        <f>+N24*P24</f>
        <v>80</v>
      </c>
      <c r="R24" s="101" t="str">
        <f>IF(Q24&lt;20,"O",IF(Q24&lt;=20,"IV",IF(Q24&lt;=120,"III",IF(Q24&lt;=500,"II","I"))))</f>
        <v>III</v>
      </c>
      <c r="S24" s="50" t="str">
        <f t="shared" si="4"/>
        <v>Aceptable</v>
      </c>
      <c r="T24" s="97">
        <v>7</v>
      </c>
      <c r="W24" s="97"/>
      <c r="X24" s="97" t="s">
        <v>270</v>
      </c>
      <c r="Y24" s="97"/>
      <c r="Z24" s="97" t="s">
        <v>71</v>
      </c>
      <c r="AA24" s="97" t="s">
        <v>465</v>
      </c>
      <c r="AB24" s="111"/>
      <c r="AC24" s="111"/>
      <c r="AD24" s="111"/>
      <c r="AE24" s="111"/>
      <c r="AF24" s="111"/>
      <c r="AG24" s="64"/>
      <c r="AH24" s="64"/>
      <c r="AI24" s="64"/>
      <c r="AJ24" s="65"/>
      <c r="AK24" s="81"/>
      <c r="AL24" s="64"/>
      <c r="AM24" s="64"/>
      <c r="AN24" s="64"/>
      <c r="AO24" s="64"/>
      <c r="AP24" s="64"/>
      <c r="AR24" s="83" t="s">
        <v>93</v>
      </c>
    </row>
    <row r="25" spans="1:45" s="102" customFormat="1" ht="25.5" x14ac:dyDescent="0.2">
      <c r="A25" s="172"/>
      <c r="B25" s="166"/>
      <c r="C25" s="115"/>
      <c r="D25" s="110"/>
      <c r="E25" s="101" t="s">
        <v>70</v>
      </c>
      <c r="F25" s="101" t="s">
        <v>87</v>
      </c>
      <c r="G25" s="97" t="s">
        <v>271</v>
      </c>
      <c r="H25" s="97" t="s">
        <v>203</v>
      </c>
      <c r="I25" s="52"/>
      <c r="J25" s="97"/>
      <c r="K25" s="97" t="s">
        <v>108</v>
      </c>
      <c r="L25" s="48">
        <v>2</v>
      </c>
      <c r="M25" s="49">
        <v>4</v>
      </c>
      <c r="N25" s="101">
        <f t="shared" si="0"/>
        <v>8</v>
      </c>
      <c r="O25" s="101" t="str">
        <f t="shared" si="1"/>
        <v>(M)</v>
      </c>
      <c r="P25" s="101">
        <v>10</v>
      </c>
      <c r="Q25" s="101">
        <f t="shared" si="2"/>
        <v>80</v>
      </c>
      <c r="R25" s="101" t="str">
        <f t="shared" si="3"/>
        <v>III</v>
      </c>
      <c r="S25" s="50" t="str">
        <f t="shared" si="4"/>
        <v>Aceptable</v>
      </c>
      <c r="T25" s="97">
        <v>7</v>
      </c>
      <c r="W25" s="97"/>
      <c r="X25" s="97" t="s">
        <v>272</v>
      </c>
      <c r="Y25" s="97"/>
      <c r="Z25" s="97" t="s">
        <v>71</v>
      </c>
      <c r="AA25" s="97" t="s">
        <v>465</v>
      </c>
      <c r="AB25" s="111"/>
      <c r="AC25" s="111"/>
      <c r="AD25" s="111"/>
      <c r="AE25" s="111"/>
      <c r="AF25" s="111"/>
      <c r="AG25" s="64"/>
      <c r="AH25" s="64"/>
      <c r="AI25" s="64"/>
      <c r="AJ25" s="65"/>
      <c r="AK25" s="81"/>
      <c r="AL25" s="64"/>
      <c r="AM25" s="64"/>
      <c r="AN25" s="64"/>
      <c r="AO25" s="64"/>
      <c r="AP25" s="64"/>
      <c r="AR25" s="88" t="s">
        <v>44</v>
      </c>
    </row>
    <row r="26" spans="1:45" s="97" customFormat="1" ht="51" x14ac:dyDescent="0.2">
      <c r="A26" s="172"/>
      <c r="B26" s="166"/>
      <c r="C26" s="115"/>
      <c r="D26" s="110"/>
      <c r="E26" s="101" t="s">
        <v>70</v>
      </c>
      <c r="F26" s="101" t="s">
        <v>154</v>
      </c>
      <c r="G26" s="97" t="s">
        <v>274</v>
      </c>
      <c r="H26" s="97" t="s">
        <v>173</v>
      </c>
      <c r="I26" s="52"/>
      <c r="K26" s="97" t="s">
        <v>107</v>
      </c>
      <c r="L26" s="48">
        <v>2</v>
      </c>
      <c r="M26" s="49">
        <v>4</v>
      </c>
      <c r="N26" s="101">
        <f t="shared" si="0"/>
        <v>8</v>
      </c>
      <c r="O26" s="101" t="str">
        <f t="shared" si="1"/>
        <v>(M)</v>
      </c>
      <c r="P26" s="101">
        <v>25</v>
      </c>
      <c r="Q26" s="101">
        <f t="shared" si="2"/>
        <v>200</v>
      </c>
      <c r="R26" s="101" t="str">
        <f t="shared" si="3"/>
        <v>II</v>
      </c>
      <c r="S26" s="50" t="str">
        <f t="shared" si="4"/>
        <v>Aceptable con Control Especifico</v>
      </c>
      <c r="T26" s="97">
        <v>7</v>
      </c>
      <c r="U26" s="102"/>
      <c r="V26" s="102"/>
      <c r="W26" s="102"/>
      <c r="X26" s="97" t="s">
        <v>275</v>
      </c>
      <c r="Z26" s="97" t="s">
        <v>71</v>
      </c>
      <c r="AA26" s="97" t="s">
        <v>465</v>
      </c>
      <c r="AB26" s="111"/>
      <c r="AC26" s="111"/>
      <c r="AD26" s="111"/>
      <c r="AE26" s="111"/>
      <c r="AF26" s="111"/>
      <c r="AG26" s="64"/>
      <c r="AH26" s="64"/>
      <c r="AI26" s="64"/>
      <c r="AJ26" s="65"/>
      <c r="AK26" s="81"/>
      <c r="AL26" s="64"/>
      <c r="AM26" s="64"/>
      <c r="AN26" s="64"/>
      <c r="AO26" s="64"/>
      <c r="AP26" s="64"/>
      <c r="AR26" s="88" t="s">
        <v>45</v>
      </c>
      <c r="AS26" s="102"/>
    </row>
    <row r="27" spans="1:45" s="102" customFormat="1" ht="89.25" x14ac:dyDescent="0.2">
      <c r="A27" s="172"/>
      <c r="B27" s="166"/>
      <c r="C27" s="115"/>
      <c r="D27" s="110"/>
      <c r="E27" s="101" t="s">
        <v>70</v>
      </c>
      <c r="F27" s="108" t="s">
        <v>279</v>
      </c>
      <c r="G27" s="97" t="s">
        <v>276</v>
      </c>
      <c r="H27" s="55" t="s">
        <v>277</v>
      </c>
      <c r="I27" s="108"/>
      <c r="J27" s="108"/>
      <c r="K27" s="108" t="s">
        <v>103</v>
      </c>
      <c r="L27" s="56">
        <v>2</v>
      </c>
      <c r="M27" s="55">
        <v>4</v>
      </c>
      <c r="N27" s="55">
        <f t="shared" si="0"/>
        <v>8</v>
      </c>
      <c r="O27" s="55" t="str">
        <f t="shared" si="1"/>
        <v>(M)</v>
      </c>
      <c r="P27" s="55">
        <v>25</v>
      </c>
      <c r="Q27" s="55">
        <f t="shared" si="2"/>
        <v>200</v>
      </c>
      <c r="R27" s="55" t="str">
        <f t="shared" si="3"/>
        <v>II</v>
      </c>
      <c r="S27" s="50" t="str">
        <f t="shared" si="4"/>
        <v>Aceptable con Control Especifico</v>
      </c>
      <c r="T27" s="97">
        <v>7</v>
      </c>
      <c r="W27" s="108"/>
      <c r="X27" s="108" t="s">
        <v>278</v>
      </c>
      <c r="Y27" s="108"/>
      <c r="Z27" s="108" t="s">
        <v>71</v>
      </c>
      <c r="AA27" s="97" t="s">
        <v>465</v>
      </c>
      <c r="AB27" s="168"/>
      <c r="AC27" s="169"/>
      <c r="AD27" s="169"/>
      <c r="AE27" s="169"/>
      <c r="AF27" s="170"/>
      <c r="AJ27" s="67"/>
      <c r="AK27" s="41"/>
    </row>
    <row r="28" spans="1:45" s="102" customFormat="1" ht="127.5" x14ac:dyDescent="0.2">
      <c r="A28" s="172"/>
      <c r="B28" s="166"/>
      <c r="C28" s="115"/>
      <c r="D28" s="110"/>
      <c r="E28" s="101" t="s">
        <v>70</v>
      </c>
      <c r="F28" s="101" t="s">
        <v>204</v>
      </c>
      <c r="G28" s="97" t="s">
        <v>282</v>
      </c>
      <c r="H28" s="101" t="s">
        <v>133</v>
      </c>
      <c r="I28" s="97"/>
      <c r="J28" s="97"/>
      <c r="K28" s="97" t="s">
        <v>110</v>
      </c>
      <c r="L28" s="48">
        <v>2</v>
      </c>
      <c r="M28" s="49">
        <v>2</v>
      </c>
      <c r="N28" s="101">
        <f>+L28*M28</f>
        <v>4</v>
      </c>
      <c r="O28" s="101" t="str">
        <f>IF(N28&lt;2,"O",IF(N28&lt;=4,"(B)",IF(N28&lt;=8,"(M)",IF(N28&lt;=20,"(A)","(MA)"))))</f>
        <v>(B)</v>
      </c>
      <c r="P28" s="101">
        <v>25</v>
      </c>
      <c r="Q28" s="101">
        <f>+N28*P28</f>
        <v>100</v>
      </c>
      <c r="R28" s="101" t="str">
        <f>IF(Q28&lt;20,"O",IF(Q28&lt;=20,"IV",IF(Q28&lt;=120,"III",IF(Q28&lt;=500,"II","I"))))</f>
        <v>III</v>
      </c>
      <c r="S28" s="50" t="str">
        <f t="shared" si="4"/>
        <v>Aceptable</v>
      </c>
      <c r="T28" s="97">
        <v>7</v>
      </c>
      <c r="X28" s="97" t="s">
        <v>280</v>
      </c>
      <c r="Z28" s="97" t="s">
        <v>71</v>
      </c>
      <c r="AA28" s="97" t="s">
        <v>465</v>
      </c>
      <c r="AB28" s="111"/>
      <c r="AC28" s="111"/>
      <c r="AD28" s="111"/>
      <c r="AE28" s="111"/>
      <c r="AF28" s="111"/>
      <c r="AJ28" s="67"/>
      <c r="AK28" s="41"/>
    </row>
    <row r="29" spans="1:45" s="97" customFormat="1" ht="51" x14ac:dyDescent="0.2">
      <c r="A29" s="172"/>
      <c r="B29" s="166"/>
      <c r="C29" s="115"/>
      <c r="D29" s="110"/>
      <c r="E29" s="101" t="s">
        <v>70</v>
      </c>
      <c r="F29" s="101" t="s">
        <v>158</v>
      </c>
      <c r="G29" s="97" t="s">
        <v>281</v>
      </c>
      <c r="H29" s="57" t="s">
        <v>122</v>
      </c>
      <c r="I29" s="52"/>
      <c r="K29" s="57" t="s">
        <v>132</v>
      </c>
      <c r="L29" s="48">
        <v>2</v>
      </c>
      <c r="M29" s="49">
        <v>3</v>
      </c>
      <c r="N29" s="101">
        <f t="shared" si="0"/>
        <v>6</v>
      </c>
      <c r="O29" s="101" t="str">
        <f t="shared" si="1"/>
        <v>(M)</v>
      </c>
      <c r="P29" s="101">
        <v>25</v>
      </c>
      <c r="Q29" s="101">
        <f t="shared" si="2"/>
        <v>150</v>
      </c>
      <c r="R29" s="101" t="str">
        <f t="shared" si="3"/>
        <v>II</v>
      </c>
      <c r="S29" s="50" t="str">
        <f t="shared" si="4"/>
        <v>Aceptable con Control Especifico</v>
      </c>
      <c r="T29" s="97">
        <v>7</v>
      </c>
      <c r="U29" s="102"/>
      <c r="V29" s="102"/>
      <c r="W29" s="102"/>
      <c r="X29" s="102" t="s">
        <v>283</v>
      </c>
      <c r="Z29" s="97" t="s">
        <v>71</v>
      </c>
      <c r="AA29" s="97" t="s">
        <v>465</v>
      </c>
      <c r="AB29" s="154"/>
      <c r="AC29" s="155"/>
      <c r="AD29" s="155"/>
      <c r="AE29" s="155"/>
      <c r="AF29" s="156"/>
      <c r="AG29" s="64"/>
      <c r="AH29" s="64"/>
      <c r="AI29" s="64"/>
      <c r="AJ29" s="65"/>
      <c r="AK29" s="81"/>
      <c r="AL29" s="64"/>
      <c r="AM29" s="64"/>
      <c r="AN29" s="64"/>
      <c r="AO29" s="64"/>
      <c r="AP29" s="64"/>
      <c r="AR29" s="88"/>
      <c r="AS29" s="102"/>
    </row>
    <row r="30" spans="1:45" s="102" customFormat="1" ht="63.75" x14ac:dyDescent="0.2">
      <c r="A30" s="172"/>
      <c r="B30" s="110" t="s">
        <v>151</v>
      </c>
      <c r="C30" s="115" t="s">
        <v>205</v>
      </c>
      <c r="D30" s="110" t="s">
        <v>228</v>
      </c>
      <c r="E30" s="101" t="s">
        <v>70</v>
      </c>
      <c r="F30" s="101" t="s">
        <v>284</v>
      </c>
      <c r="G30" s="97" t="s">
        <v>360</v>
      </c>
      <c r="H30" s="97" t="s">
        <v>141</v>
      </c>
      <c r="I30" s="97"/>
      <c r="J30" s="97" t="s">
        <v>115</v>
      </c>
      <c r="K30" s="97" t="s">
        <v>114</v>
      </c>
      <c r="L30" s="48">
        <v>2</v>
      </c>
      <c r="M30" s="49">
        <v>4</v>
      </c>
      <c r="N30" s="101">
        <f t="shared" si="0"/>
        <v>8</v>
      </c>
      <c r="O30" s="101" t="str">
        <f t="shared" si="1"/>
        <v>(M)</v>
      </c>
      <c r="P30" s="101">
        <v>10</v>
      </c>
      <c r="Q30" s="101">
        <f t="shared" si="2"/>
        <v>80</v>
      </c>
      <c r="R30" s="101" t="str">
        <f t="shared" si="3"/>
        <v>III</v>
      </c>
      <c r="S30" s="50" t="str">
        <f t="shared" si="4"/>
        <v>Aceptable</v>
      </c>
      <c r="T30" s="97">
        <v>7</v>
      </c>
      <c r="X30" s="97" t="s">
        <v>285</v>
      </c>
      <c r="Y30" s="97" t="s">
        <v>286</v>
      </c>
      <c r="Z30" s="97" t="s">
        <v>71</v>
      </c>
      <c r="AA30" s="97" t="s">
        <v>465</v>
      </c>
      <c r="AB30" s="111"/>
      <c r="AC30" s="111"/>
      <c r="AD30" s="111"/>
      <c r="AE30" s="111"/>
      <c r="AF30" s="111"/>
      <c r="AG30" s="64"/>
      <c r="AH30" s="64"/>
      <c r="AI30" s="64"/>
      <c r="AJ30" s="65"/>
      <c r="AK30" s="81"/>
      <c r="AL30" s="64"/>
      <c r="AM30" s="64"/>
      <c r="AN30" s="64"/>
      <c r="AO30" s="64"/>
      <c r="AP30" s="64"/>
      <c r="AR30" s="89" t="s">
        <v>50</v>
      </c>
      <c r="AS30" s="89"/>
    </row>
    <row r="31" spans="1:45" s="102" customFormat="1" ht="63.75" x14ac:dyDescent="0.2">
      <c r="A31" s="172"/>
      <c r="B31" s="110"/>
      <c r="C31" s="115"/>
      <c r="D31" s="110"/>
      <c r="E31" s="101" t="s">
        <v>70</v>
      </c>
      <c r="F31" s="101" t="s">
        <v>290</v>
      </c>
      <c r="G31" s="97" t="s">
        <v>287</v>
      </c>
      <c r="H31" s="97" t="s">
        <v>81</v>
      </c>
      <c r="I31" s="97"/>
      <c r="J31" s="97"/>
      <c r="K31" s="97" t="s">
        <v>82</v>
      </c>
      <c r="L31" s="48">
        <v>2</v>
      </c>
      <c r="M31" s="49">
        <v>4</v>
      </c>
      <c r="N31" s="101">
        <f>+L31*M31</f>
        <v>8</v>
      </c>
      <c r="O31" s="101" t="str">
        <f>IF(N31&lt;2,"O",IF(N31&lt;=4,"(B)",IF(N31&lt;=8,"(M)",IF(N31&lt;=20,"(A)","(MA)"))))</f>
        <v>(M)</v>
      </c>
      <c r="P31" s="101">
        <v>10</v>
      </c>
      <c r="Q31" s="101">
        <f>+N31*P31</f>
        <v>80</v>
      </c>
      <c r="R31" s="101" t="str">
        <f>IF(Q31&lt;20,"O",IF(Q31&lt;=20,"IV",IF(Q31&lt;=120,"III",IF(Q31&lt;=500,"II","I"))))</f>
        <v>III</v>
      </c>
      <c r="S31" s="50" t="str">
        <f t="shared" si="4"/>
        <v>Aceptable</v>
      </c>
      <c r="T31" s="97">
        <v>7</v>
      </c>
      <c r="X31" s="97" t="s">
        <v>364</v>
      </c>
      <c r="Y31" s="102" t="s">
        <v>288</v>
      </c>
      <c r="Z31" s="97" t="s">
        <v>71</v>
      </c>
      <c r="AA31" s="97" t="s">
        <v>465</v>
      </c>
      <c r="AB31" s="154"/>
      <c r="AC31" s="155"/>
      <c r="AD31" s="155"/>
      <c r="AE31" s="155"/>
      <c r="AF31" s="156"/>
      <c r="AG31" s="64"/>
      <c r="AH31" s="64"/>
      <c r="AI31" s="64"/>
      <c r="AJ31" s="65"/>
      <c r="AK31" s="81"/>
      <c r="AL31" s="64"/>
      <c r="AM31" s="64"/>
      <c r="AN31" s="64"/>
      <c r="AO31" s="64"/>
      <c r="AP31" s="64"/>
      <c r="AR31" s="86" t="s">
        <v>61</v>
      </c>
      <c r="AS31" s="87"/>
    </row>
    <row r="32" spans="1:45" s="102" customFormat="1" ht="38.25" x14ac:dyDescent="0.2">
      <c r="A32" s="172"/>
      <c r="B32" s="110"/>
      <c r="C32" s="115"/>
      <c r="D32" s="110"/>
      <c r="E32" s="101" t="s">
        <v>70</v>
      </c>
      <c r="F32" s="101" t="s">
        <v>365</v>
      </c>
      <c r="G32" s="97" t="s">
        <v>359</v>
      </c>
      <c r="H32" s="97" t="s">
        <v>72</v>
      </c>
      <c r="I32" s="97"/>
      <c r="J32" s="97"/>
      <c r="K32" s="97"/>
      <c r="L32" s="48">
        <v>6</v>
      </c>
      <c r="M32" s="49">
        <v>4</v>
      </c>
      <c r="N32" s="101">
        <f t="shared" ref="N32:N40" si="9">+L32*M32</f>
        <v>24</v>
      </c>
      <c r="O32" s="101" t="str">
        <f t="shared" ref="O32:O40" si="10">IF(N32&lt;2,"O",IF(N32&lt;=4,"(B)",IF(N32&lt;=8,"(M)",IF(N32&lt;=20,"(A)","(MA)"))))</f>
        <v>(MA)</v>
      </c>
      <c r="P32" s="101">
        <v>10</v>
      </c>
      <c r="Q32" s="101">
        <f t="shared" ref="Q32:Q59" si="11">+N32*P32</f>
        <v>240</v>
      </c>
      <c r="R32" s="101" t="str">
        <f t="shared" ref="R32:R40" si="12">IF(Q32&lt;20,"O",IF(Q32&lt;=20,"IV",IF(Q32&lt;=120,"III",IF(Q32&lt;=500,"II","I"))))</f>
        <v>II</v>
      </c>
      <c r="S32" s="50" t="str">
        <f t="shared" si="4"/>
        <v>Aceptable con Control Especifico</v>
      </c>
      <c r="T32" s="97">
        <v>7</v>
      </c>
      <c r="X32" s="102" t="s">
        <v>289</v>
      </c>
      <c r="Z32" s="97" t="s">
        <v>71</v>
      </c>
      <c r="AA32" s="97" t="s">
        <v>73</v>
      </c>
      <c r="AB32" s="111"/>
      <c r="AC32" s="111"/>
      <c r="AD32" s="111"/>
      <c r="AE32" s="111"/>
      <c r="AF32" s="111"/>
      <c r="AG32" s="64"/>
      <c r="AH32" s="64"/>
      <c r="AI32" s="64"/>
      <c r="AJ32" s="65"/>
      <c r="AK32" s="81"/>
      <c r="AL32" s="64"/>
      <c r="AM32" s="64"/>
      <c r="AN32" s="64"/>
      <c r="AO32" s="64"/>
      <c r="AP32" s="64"/>
      <c r="AR32" s="86" t="s">
        <v>62</v>
      </c>
      <c r="AS32" s="87"/>
    </row>
    <row r="33" spans="1:45" s="102" customFormat="1" ht="38.25" x14ac:dyDescent="0.2">
      <c r="A33" s="172"/>
      <c r="B33" s="110"/>
      <c r="C33" s="115"/>
      <c r="D33" s="110"/>
      <c r="E33" s="101" t="s">
        <v>70</v>
      </c>
      <c r="F33" s="101" t="s">
        <v>291</v>
      </c>
      <c r="G33" s="97" t="s">
        <v>260</v>
      </c>
      <c r="H33" s="97" t="s">
        <v>74</v>
      </c>
      <c r="I33" s="97"/>
      <c r="J33" s="97"/>
      <c r="K33" s="97"/>
      <c r="L33" s="48">
        <v>6</v>
      </c>
      <c r="M33" s="49">
        <v>4</v>
      </c>
      <c r="N33" s="101">
        <f t="shared" si="9"/>
        <v>24</v>
      </c>
      <c r="O33" s="101" t="str">
        <f t="shared" si="10"/>
        <v>(MA)</v>
      </c>
      <c r="P33" s="101">
        <v>10</v>
      </c>
      <c r="Q33" s="101">
        <f t="shared" si="11"/>
        <v>240</v>
      </c>
      <c r="R33" s="101" t="str">
        <f t="shared" si="12"/>
        <v>II</v>
      </c>
      <c r="S33" s="50" t="str">
        <f t="shared" si="4"/>
        <v>Aceptable con Control Especifico</v>
      </c>
      <c r="T33" s="97">
        <v>7</v>
      </c>
      <c r="X33" s="102" t="s">
        <v>289</v>
      </c>
      <c r="Y33" s="102" t="s">
        <v>288</v>
      </c>
      <c r="Z33" s="97" t="s">
        <v>71</v>
      </c>
      <c r="AA33" s="97" t="s">
        <v>73</v>
      </c>
      <c r="AB33" s="111"/>
      <c r="AC33" s="111"/>
      <c r="AD33" s="111"/>
      <c r="AE33" s="111"/>
      <c r="AF33" s="111"/>
      <c r="AG33" s="64"/>
      <c r="AH33" s="64"/>
      <c r="AI33" s="64"/>
      <c r="AJ33" s="65"/>
      <c r="AK33" s="81"/>
      <c r="AL33" s="64"/>
      <c r="AM33" s="64"/>
      <c r="AN33" s="64"/>
      <c r="AO33" s="64"/>
      <c r="AP33" s="64"/>
      <c r="AR33" s="86" t="s">
        <v>63</v>
      </c>
      <c r="AS33" s="87"/>
    </row>
    <row r="34" spans="1:45" s="102" customFormat="1" ht="63.75" x14ac:dyDescent="0.2">
      <c r="A34" s="172"/>
      <c r="B34" s="110"/>
      <c r="C34" s="115"/>
      <c r="D34" s="110"/>
      <c r="E34" s="101" t="s">
        <v>70</v>
      </c>
      <c r="F34" s="97" t="s">
        <v>129</v>
      </c>
      <c r="G34" s="97" t="s">
        <v>362</v>
      </c>
      <c r="H34" s="53" t="s">
        <v>130</v>
      </c>
      <c r="I34" s="52"/>
      <c r="J34" s="53" t="s">
        <v>120</v>
      </c>
      <c r="K34" s="53" t="s">
        <v>150</v>
      </c>
      <c r="L34" s="48">
        <v>2</v>
      </c>
      <c r="M34" s="53">
        <v>4</v>
      </c>
      <c r="N34" s="53">
        <f>+L34*M34</f>
        <v>8</v>
      </c>
      <c r="O34" s="53" t="str">
        <f>IF(N34&lt;2,"O",IF(N34&lt;=4,"(B)",IF(N34&lt;=8,"(M)",IF(N34&lt;=20,"(A)","(MA)"))))</f>
        <v>(M)</v>
      </c>
      <c r="P34" s="53">
        <v>25</v>
      </c>
      <c r="Q34" s="53">
        <f>+N34*P34</f>
        <v>200</v>
      </c>
      <c r="R34" s="53" t="str">
        <f>IF(Q34&lt;20,"O",IF(Q34&lt;=20,"IV",IF(Q34&lt;=120,"III",IF(Q34&lt;=500,"II","I"))))</f>
        <v>II</v>
      </c>
      <c r="S34" s="50" t="str">
        <f t="shared" si="4"/>
        <v>Aceptable con Control Especifico</v>
      </c>
      <c r="T34" s="97">
        <v>7</v>
      </c>
      <c r="X34" s="53" t="s">
        <v>366</v>
      </c>
      <c r="Y34" s="101"/>
      <c r="Z34" s="97" t="s">
        <v>71</v>
      </c>
      <c r="AA34" s="97" t="s">
        <v>465</v>
      </c>
      <c r="AB34" s="111"/>
      <c r="AC34" s="111"/>
      <c r="AD34" s="111"/>
      <c r="AE34" s="111"/>
      <c r="AF34" s="111"/>
      <c r="AG34" s="64"/>
      <c r="AH34" s="64"/>
      <c r="AI34" s="64"/>
      <c r="AJ34" s="65"/>
      <c r="AK34" s="81"/>
      <c r="AL34" s="64"/>
      <c r="AM34" s="64"/>
      <c r="AN34" s="64"/>
      <c r="AO34" s="64"/>
      <c r="AP34" s="64"/>
      <c r="AR34" s="86" t="s">
        <v>63</v>
      </c>
      <c r="AS34" s="87"/>
    </row>
    <row r="35" spans="1:45" s="102" customFormat="1" ht="76.5" x14ac:dyDescent="0.2">
      <c r="A35" s="172"/>
      <c r="B35" s="110"/>
      <c r="C35" s="115"/>
      <c r="D35" s="110"/>
      <c r="E35" s="101" t="s">
        <v>70</v>
      </c>
      <c r="F35" s="101" t="s">
        <v>292</v>
      </c>
      <c r="G35" s="97" t="s">
        <v>367</v>
      </c>
      <c r="H35" s="97" t="s">
        <v>119</v>
      </c>
      <c r="I35" s="97"/>
      <c r="J35" s="53" t="s">
        <v>120</v>
      </c>
      <c r="K35" s="53" t="s">
        <v>293</v>
      </c>
      <c r="L35" s="48">
        <v>2</v>
      </c>
      <c r="M35" s="49">
        <v>3</v>
      </c>
      <c r="N35" s="101">
        <f>+L35*M35</f>
        <v>6</v>
      </c>
      <c r="O35" s="101" t="str">
        <f>IF(N35&lt;2,"O",IF(N35&lt;=4,"(B)",IF(N35&lt;=8,"(M)",IF(N35&lt;=20,"(A)","(MA)"))))</f>
        <v>(M)</v>
      </c>
      <c r="P35" s="101">
        <v>10</v>
      </c>
      <c r="Q35" s="101">
        <f>+N35*P35</f>
        <v>60</v>
      </c>
      <c r="R35" s="101" t="str">
        <f>IF(Q35&lt;20,"O",IF(Q35&lt;=20,"IV",IF(Q35&lt;=120,"III",IF(Q35&lt;=500,"II","I"))))</f>
        <v>III</v>
      </c>
      <c r="S35" s="50" t="str">
        <f t="shared" si="4"/>
        <v>Aceptable</v>
      </c>
      <c r="T35" s="97">
        <v>7</v>
      </c>
      <c r="X35" s="53" t="s">
        <v>368</v>
      </c>
      <c r="Y35" s="101"/>
      <c r="Z35" s="97" t="s">
        <v>71</v>
      </c>
      <c r="AA35" s="97" t="s">
        <v>465</v>
      </c>
      <c r="AB35" s="111"/>
      <c r="AC35" s="111"/>
      <c r="AD35" s="111"/>
      <c r="AE35" s="111"/>
      <c r="AF35" s="111"/>
      <c r="AG35" s="64"/>
      <c r="AH35" s="64"/>
      <c r="AI35" s="64"/>
      <c r="AJ35" s="65"/>
      <c r="AK35" s="81"/>
      <c r="AL35" s="64"/>
      <c r="AM35" s="64"/>
      <c r="AN35" s="64"/>
      <c r="AO35" s="64"/>
      <c r="AP35" s="64"/>
      <c r="AR35" s="86" t="s">
        <v>65</v>
      </c>
      <c r="AS35" s="87"/>
    </row>
    <row r="36" spans="1:45" s="102" customFormat="1" ht="76.5" x14ac:dyDescent="0.2">
      <c r="A36" s="172"/>
      <c r="B36" s="110"/>
      <c r="C36" s="115"/>
      <c r="D36" s="110"/>
      <c r="E36" s="101" t="s">
        <v>70</v>
      </c>
      <c r="F36" s="101" t="s">
        <v>142</v>
      </c>
      <c r="G36" s="97" t="s">
        <v>369</v>
      </c>
      <c r="H36" s="97" t="s">
        <v>119</v>
      </c>
      <c r="I36" s="97"/>
      <c r="J36" s="53" t="s">
        <v>120</v>
      </c>
      <c r="K36" s="53" t="s">
        <v>121</v>
      </c>
      <c r="L36" s="48">
        <v>2</v>
      </c>
      <c r="M36" s="49">
        <v>3</v>
      </c>
      <c r="N36" s="101">
        <f>+L36*M36</f>
        <v>6</v>
      </c>
      <c r="O36" s="101" t="str">
        <f>IF(N36&lt;2,"O",IF(N36&lt;=4,"(B)",IF(N36&lt;=8,"(M)",IF(N36&lt;=20,"(A)","(MA)"))))</f>
        <v>(M)</v>
      </c>
      <c r="P36" s="101">
        <v>10</v>
      </c>
      <c r="Q36" s="101">
        <f>+N36*P36</f>
        <v>60</v>
      </c>
      <c r="R36" s="101" t="str">
        <f>IF(Q36&lt;20,"O",IF(Q36&lt;=20,"IV",IF(Q36&lt;=120,"III",IF(Q36&lt;=500,"II","I"))))</f>
        <v>III</v>
      </c>
      <c r="S36" s="50" t="str">
        <f t="shared" si="4"/>
        <v>Aceptable</v>
      </c>
      <c r="T36" s="97">
        <v>7</v>
      </c>
      <c r="W36" s="102" t="s">
        <v>245</v>
      </c>
      <c r="X36" s="53" t="s">
        <v>368</v>
      </c>
      <c r="Y36" s="101"/>
      <c r="Z36" s="97" t="s">
        <v>71</v>
      </c>
      <c r="AA36" s="97" t="s">
        <v>465</v>
      </c>
      <c r="AB36" s="111"/>
      <c r="AC36" s="111"/>
      <c r="AD36" s="111"/>
      <c r="AE36" s="111"/>
      <c r="AF36" s="111"/>
      <c r="AG36" s="64"/>
      <c r="AH36" s="64"/>
      <c r="AI36" s="64"/>
      <c r="AJ36" s="65"/>
      <c r="AK36" s="81"/>
      <c r="AL36" s="64"/>
      <c r="AM36" s="64"/>
      <c r="AN36" s="64"/>
      <c r="AO36" s="64"/>
      <c r="AP36" s="64"/>
      <c r="AR36" s="89" t="s">
        <v>69</v>
      </c>
      <c r="AS36" s="89"/>
    </row>
    <row r="37" spans="1:45" s="102" customFormat="1" ht="89.25" x14ac:dyDescent="0.2">
      <c r="A37" s="172"/>
      <c r="B37" s="110"/>
      <c r="C37" s="116"/>
      <c r="D37" s="111"/>
      <c r="E37" s="101" t="s">
        <v>70</v>
      </c>
      <c r="F37" s="101" t="s">
        <v>381</v>
      </c>
      <c r="G37" s="97" t="s">
        <v>256</v>
      </c>
      <c r="H37" s="101" t="s">
        <v>243</v>
      </c>
      <c r="I37" s="97"/>
      <c r="J37" s="97"/>
      <c r="K37" s="101" t="s">
        <v>244</v>
      </c>
      <c r="L37" s="48">
        <v>2</v>
      </c>
      <c r="M37" s="49">
        <v>4</v>
      </c>
      <c r="N37" s="101">
        <f>+L37*M37</f>
        <v>8</v>
      </c>
      <c r="O37" s="101" t="str">
        <f>IF(N37&lt;2,"O",IF(N37&lt;=4,"(B)",IF(N37&lt;=8,"(M)",IF(N37&lt;=20,"(A)","(MA)"))))</f>
        <v>(M)</v>
      </c>
      <c r="P37" s="101">
        <v>60</v>
      </c>
      <c r="Q37" s="101">
        <f>+N37*P37</f>
        <v>480</v>
      </c>
      <c r="R37" s="101" t="str">
        <f>IF(Q37&lt;20,"O",IF(Q37&lt;=20,"IV",IF(Q37&lt;=120,"III",IF(Q37&lt;=500,"II","I"))))</f>
        <v>II</v>
      </c>
      <c r="S37" s="50" t="str">
        <f t="shared" si="4"/>
        <v>Aceptable con Control Especifico</v>
      </c>
      <c r="T37" s="97">
        <v>3</v>
      </c>
      <c r="W37" s="101"/>
      <c r="X37" s="102" t="s">
        <v>370</v>
      </c>
      <c r="Y37" s="102" t="s">
        <v>257</v>
      </c>
      <c r="Z37" s="97" t="s">
        <v>71</v>
      </c>
      <c r="AA37" s="97" t="s">
        <v>465</v>
      </c>
      <c r="AB37" s="112"/>
      <c r="AC37" s="113"/>
      <c r="AD37" s="113"/>
      <c r="AE37" s="113"/>
      <c r="AF37" s="114"/>
      <c r="AG37" s="64"/>
      <c r="AH37" s="64"/>
      <c r="AI37" s="64"/>
      <c r="AJ37" s="65"/>
      <c r="AK37" s="81"/>
      <c r="AL37" s="64"/>
      <c r="AM37" s="64"/>
      <c r="AN37" s="64"/>
      <c r="AO37" s="64"/>
      <c r="AP37" s="64"/>
      <c r="AR37" s="63" t="s">
        <v>48</v>
      </c>
    </row>
    <row r="38" spans="1:45" s="102" customFormat="1" ht="38.25" x14ac:dyDescent="0.2">
      <c r="A38" s="172"/>
      <c r="B38" s="110"/>
      <c r="C38" s="115"/>
      <c r="D38" s="110"/>
      <c r="E38" s="101" t="s">
        <v>70</v>
      </c>
      <c r="F38" s="101" t="s">
        <v>294</v>
      </c>
      <c r="G38" s="97" t="s">
        <v>296</v>
      </c>
      <c r="H38" s="97" t="s">
        <v>122</v>
      </c>
      <c r="I38" s="52"/>
      <c r="J38" s="97"/>
      <c r="K38" s="97" t="s">
        <v>123</v>
      </c>
      <c r="L38" s="48">
        <v>2</v>
      </c>
      <c r="M38" s="49">
        <v>3</v>
      </c>
      <c r="N38" s="101">
        <f t="shared" si="9"/>
        <v>6</v>
      </c>
      <c r="O38" s="101" t="str">
        <f t="shared" si="10"/>
        <v>(M)</v>
      </c>
      <c r="P38" s="101">
        <v>10</v>
      </c>
      <c r="Q38" s="101">
        <f t="shared" si="11"/>
        <v>60</v>
      </c>
      <c r="R38" s="101" t="str">
        <f t="shared" si="12"/>
        <v>III</v>
      </c>
      <c r="S38" s="50" t="str">
        <f t="shared" si="4"/>
        <v>Aceptable</v>
      </c>
      <c r="T38" s="97">
        <v>7</v>
      </c>
      <c r="X38" s="97" t="s">
        <v>295</v>
      </c>
      <c r="Y38" s="101"/>
      <c r="Z38" s="97" t="s">
        <v>71</v>
      </c>
      <c r="AA38" s="97" t="s">
        <v>465</v>
      </c>
      <c r="AB38" s="111"/>
      <c r="AC38" s="111"/>
      <c r="AD38" s="111"/>
      <c r="AE38" s="111"/>
      <c r="AF38" s="111"/>
      <c r="AG38" s="64"/>
      <c r="AH38" s="64"/>
      <c r="AI38" s="64"/>
      <c r="AJ38" s="65"/>
      <c r="AK38" s="81"/>
      <c r="AL38" s="64"/>
      <c r="AM38" s="64"/>
      <c r="AN38" s="64"/>
      <c r="AO38" s="64"/>
      <c r="AP38" s="64"/>
      <c r="AR38" s="89" t="s">
        <v>46</v>
      </c>
      <c r="AS38" s="89"/>
    </row>
    <row r="39" spans="1:45" s="102" customFormat="1" ht="89.25" x14ac:dyDescent="0.2">
      <c r="A39" s="172"/>
      <c r="B39" s="110"/>
      <c r="C39" s="115"/>
      <c r="D39" s="110"/>
      <c r="E39" s="101" t="s">
        <v>70</v>
      </c>
      <c r="F39" s="101" t="s">
        <v>143</v>
      </c>
      <c r="G39" s="97" t="s">
        <v>297</v>
      </c>
      <c r="H39" s="97" t="s">
        <v>122</v>
      </c>
      <c r="I39" s="97"/>
      <c r="J39" s="97"/>
      <c r="K39" s="97" t="s">
        <v>124</v>
      </c>
      <c r="L39" s="48">
        <v>2</v>
      </c>
      <c r="M39" s="49">
        <v>3</v>
      </c>
      <c r="N39" s="101">
        <f t="shared" si="9"/>
        <v>6</v>
      </c>
      <c r="O39" s="101" t="str">
        <f t="shared" si="10"/>
        <v>(M)</v>
      </c>
      <c r="P39" s="101">
        <v>25</v>
      </c>
      <c r="Q39" s="101">
        <f t="shared" si="11"/>
        <v>150</v>
      </c>
      <c r="R39" s="101" t="str">
        <f t="shared" si="12"/>
        <v>II</v>
      </c>
      <c r="S39" s="50" t="str">
        <f t="shared" si="4"/>
        <v>Aceptable con Control Especifico</v>
      </c>
      <c r="T39" s="97">
        <v>7</v>
      </c>
      <c r="X39" s="97" t="s">
        <v>298</v>
      </c>
      <c r="Y39" s="101"/>
      <c r="Z39" s="97" t="s">
        <v>71</v>
      </c>
      <c r="AA39" s="97" t="s">
        <v>465</v>
      </c>
      <c r="AB39" s="111"/>
      <c r="AC39" s="111"/>
      <c r="AD39" s="111"/>
      <c r="AE39" s="111"/>
      <c r="AF39" s="111"/>
      <c r="AG39" s="64"/>
      <c r="AH39" s="64"/>
      <c r="AI39" s="64"/>
      <c r="AJ39" s="65"/>
      <c r="AK39" s="81"/>
      <c r="AL39" s="64"/>
      <c r="AM39" s="64"/>
      <c r="AN39" s="64"/>
      <c r="AO39" s="64"/>
      <c r="AP39" s="64"/>
      <c r="AR39" s="89" t="s">
        <v>47</v>
      </c>
      <c r="AS39" s="89"/>
    </row>
    <row r="40" spans="1:45" s="102" customFormat="1" ht="51" x14ac:dyDescent="0.2">
      <c r="A40" s="172"/>
      <c r="B40" s="110"/>
      <c r="C40" s="115"/>
      <c r="D40" s="110"/>
      <c r="E40" s="101" t="s">
        <v>70</v>
      </c>
      <c r="F40" s="101" t="s">
        <v>144</v>
      </c>
      <c r="G40" s="97" t="s">
        <v>299</v>
      </c>
      <c r="H40" s="97" t="s">
        <v>122</v>
      </c>
      <c r="I40" s="97"/>
      <c r="J40" s="97"/>
      <c r="K40" s="97" t="s">
        <v>124</v>
      </c>
      <c r="L40" s="48">
        <v>6</v>
      </c>
      <c r="M40" s="49">
        <v>3</v>
      </c>
      <c r="N40" s="101">
        <f t="shared" si="9"/>
        <v>18</v>
      </c>
      <c r="O40" s="101" t="str">
        <f t="shared" si="10"/>
        <v>(A)</v>
      </c>
      <c r="P40" s="101">
        <v>10</v>
      </c>
      <c r="Q40" s="101">
        <f t="shared" si="11"/>
        <v>180</v>
      </c>
      <c r="R40" s="101" t="str">
        <f t="shared" si="12"/>
        <v>II</v>
      </c>
      <c r="S40" s="50" t="str">
        <f t="shared" si="4"/>
        <v>Aceptable con Control Especifico</v>
      </c>
      <c r="T40" s="97">
        <v>7</v>
      </c>
      <c r="W40" s="97" t="s">
        <v>83</v>
      </c>
      <c r="X40" s="102" t="s">
        <v>300</v>
      </c>
      <c r="Z40" s="97" t="s">
        <v>71</v>
      </c>
      <c r="AA40" s="97" t="s">
        <v>465</v>
      </c>
      <c r="AB40" s="111"/>
      <c r="AC40" s="111"/>
      <c r="AD40" s="111"/>
      <c r="AE40" s="111"/>
      <c r="AF40" s="111"/>
      <c r="AG40" s="64"/>
      <c r="AH40" s="64"/>
      <c r="AI40" s="64"/>
      <c r="AJ40" s="65"/>
      <c r="AK40" s="81"/>
      <c r="AL40" s="64"/>
      <c r="AM40" s="64"/>
      <c r="AN40" s="64"/>
      <c r="AO40" s="64"/>
      <c r="AP40" s="64"/>
      <c r="AR40" s="89" t="s">
        <v>67</v>
      </c>
      <c r="AS40" s="89"/>
    </row>
    <row r="41" spans="1:45" s="102" customFormat="1" ht="76.5" x14ac:dyDescent="0.2">
      <c r="A41" s="172"/>
      <c r="B41" s="110" t="s">
        <v>352</v>
      </c>
      <c r="C41" s="115" t="s">
        <v>317</v>
      </c>
      <c r="D41" s="110" t="s">
        <v>125</v>
      </c>
      <c r="E41" s="101" t="s">
        <v>70</v>
      </c>
      <c r="F41" s="101" t="s">
        <v>301</v>
      </c>
      <c r="G41" s="97" t="s">
        <v>360</v>
      </c>
      <c r="H41" s="97" t="s">
        <v>302</v>
      </c>
      <c r="I41" s="97"/>
      <c r="J41" s="53" t="s">
        <v>115</v>
      </c>
      <c r="K41" s="97" t="s">
        <v>207</v>
      </c>
      <c r="L41" s="48">
        <v>2</v>
      </c>
      <c r="M41" s="49">
        <v>4</v>
      </c>
      <c r="N41" s="101">
        <f>+L41*M41</f>
        <v>8</v>
      </c>
      <c r="O41" s="101" t="str">
        <f>IF(N41&lt;2,"O",IF(N41&lt;=4,"(B)",IF(N41&lt;=8,"(M)",IF(N41&lt;=20,"(A)","(MA)"))))</f>
        <v>(M)</v>
      </c>
      <c r="P41" s="101">
        <v>10</v>
      </c>
      <c r="Q41" s="101">
        <f t="shared" si="11"/>
        <v>80</v>
      </c>
      <c r="R41" s="101" t="str">
        <f>IF(Q41&lt;20,"O",IF(Q41&lt;=20,"IV",IF(Q41&lt;=120,"III",IF(Q41&lt;=500,"II","I"))))</f>
        <v>III</v>
      </c>
      <c r="S41" s="50" t="str">
        <f t="shared" si="4"/>
        <v>Aceptable</v>
      </c>
      <c r="T41" s="97">
        <v>7</v>
      </c>
      <c r="X41" s="53" t="s">
        <v>304</v>
      </c>
      <c r="Y41" s="53" t="s">
        <v>303</v>
      </c>
      <c r="Z41" s="97" t="s">
        <v>71</v>
      </c>
      <c r="AA41" s="97" t="s">
        <v>465</v>
      </c>
      <c r="AB41" s="111"/>
      <c r="AC41" s="111"/>
      <c r="AD41" s="111"/>
      <c r="AE41" s="111"/>
      <c r="AF41" s="111"/>
      <c r="AG41" s="64"/>
      <c r="AH41" s="64"/>
      <c r="AI41" s="64"/>
      <c r="AJ41" s="65"/>
      <c r="AK41" s="81"/>
      <c r="AL41" s="64"/>
      <c r="AM41" s="64"/>
      <c r="AN41" s="64"/>
      <c r="AO41" s="64"/>
      <c r="AP41" s="64"/>
      <c r="AR41" s="89" t="s">
        <v>94</v>
      </c>
      <c r="AS41" s="89"/>
    </row>
    <row r="42" spans="1:45" s="102" customFormat="1" ht="76.5" x14ac:dyDescent="0.2">
      <c r="A42" s="172"/>
      <c r="B42" s="110"/>
      <c r="C42" s="115"/>
      <c r="D42" s="110"/>
      <c r="E42" s="101" t="s">
        <v>70</v>
      </c>
      <c r="F42" s="55" t="s">
        <v>126</v>
      </c>
      <c r="G42" s="97" t="s">
        <v>371</v>
      </c>
      <c r="H42" s="97" t="s">
        <v>305</v>
      </c>
      <c r="I42" s="97"/>
      <c r="J42" s="53" t="s">
        <v>115</v>
      </c>
      <c r="K42" s="97" t="s">
        <v>207</v>
      </c>
      <c r="L42" s="48">
        <v>2</v>
      </c>
      <c r="M42" s="49">
        <v>4</v>
      </c>
      <c r="N42" s="101">
        <f>+L42*M42</f>
        <v>8</v>
      </c>
      <c r="O42" s="101" t="str">
        <f>IF(N42&lt;2,"O",IF(N42&lt;=4,"(B)",IF(N42&lt;=8,"(M)",IF(N42&lt;=20,"(A)","(MA)"))))</f>
        <v>(M)</v>
      </c>
      <c r="P42" s="101">
        <v>25</v>
      </c>
      <c r="Q42" s="101">
        <f t="shared" si="11"/>
        <v>200</v>
      </c>
      <c r="R42" s="101" t="str">
        <f>IF(Q42&lt;20,"O",IF(Q42&lt;=20,"IV",IF(Q42&lt;=120,"III",IF(Q42&lt;=500,"II","I"))))</f>
        <v>II</v>
      </c>
      <c r="S42" s="50" t="str">
        <f t="shared" si="4"/>
        <v>Aceptable con Control Especifico</v>
      </c>
      <c r="T42" s="97">
        <v>7</v>
      </c>
      <c r="X42" s="53" t="s">
        <v>304</v>
      </c>
      <c r="Y42" s="53" t="s">
        <v>306</v>
      </c>
      <c r="Z42" s="97" t="s">
        <v>71</v>
      </c>
      <c r="AA42" s="97" t="s">
        <v>465</v>
      </c>
      <c r="AB42" s="111"/>
      <c r="AC42" s="111"/>
      <c r="AD42" s="111"/>
      <c r="AE42" s="111"/>
      <c r="AF42" s="111"/>
      <c r="AG42" s="64"/>
      <c r="AH42" s="64"/>
      <c r="AI42" s="64"/>
      <c r="AJ42" s="65"/>
      <c r="AK42" s="81"/>
      <c r="AL42" s="64"/>
      <c r="AM42" s="64"/>
      <c r="AN42" s="64"/>
      <c r="AO42" s="64"/>
      <c r="AP42" s="64"/>
      <c r="AR42" s="89" t="s">
        <v>49</v>
      </c>
      <c r="AS42" s="87"/>
    </row>
    <row r="43" spans="1:45" s="102" customFormat="1" ht="76.5" x14ac:dyDescent="0.2">
      <c r="A43" s="172"/>
      <c r="B43" s="110"/>
      <c r="C43" s="115"/>
      <c r="D43" s="110"/>
      <c r="E43" s="101" t="s">
        <v>70</v>
      </c>
      <c r="F43" s="101" t="s">
        <v>145</v>
      </c>
      <c r="G43" s="97" t="s">
        <v>372</v>
      </c>
      <c r="H43" s="101" t="s">
        <v>307</v>
      </c>
      <c r="I43" s="52"/>
      <c r="J43" s="53"/>
      <c r="K43" s="97" t="s">
        <v>308</v>
      </c>
      <c r="L43" s="48">
        <v>2</v>
      </c>
      <c r="M43" s="49">
        <v>4</v>
      </c>
      <c r="N43" s="101">
        <f t="shared" ref="N43:N59" si="13">+L43*M43</f>
        <v>8</v>
      </c>
      <c r="O43" s="101" t="str">
        <f t="shared" ref="O43:O59" si="14">IF(N43&lt;2,"O",IF(N43&lt;=4,"(B)",IF(N43&lt;=8,"(M)",IF(N43&lt;=20,"(A)","(MA)"))))</f>
        <v>(M)</v>
      </c>
      <c r="P43" s="101">
        <v>25</v>
      </c>
      <c r="Q43" s="101">
        <f t="shared" si="11"/>
        <v>200</v>
      </c>
      <c r="R43" s="101" t="str">
        <f t="shared" ref="R43:R59" si="15">IF(Q43&lt;20,"O",IF(Q43&lt;=20,"IV",IF(Q43&lt;=120,"III",IF(Q43&lt;=500,"II","I"))))</f>
        <v>II</v>
      </c>
      <c r="S43" s="50" t="str">
        <f t="shared" si="4"/>
        <v>Aceptable con Control Especifico</v>
      </c>
      <c r="T43" s="97">
        <v>7</v>
      </c>
      <c r="X43" s="53" t="s">
        <v>304</v>
      </c>
      <c r="Y43" s="97" t="s">
        <v>288</v>
      </c>
      <c r="Z43" s="97" t="s">
        <v>71</v>
      </c>
      <c r="AA43" s="97" t="s">
        <v>465</v>
      </c>
      <c r="AB43" s="111"/>
      <c r="AC43" s="111"/>
      <c r="AD43" s="111"/>
      <c r="AE43" s="111"/>
      <c r="AF43" s="111"/>
      <c r="AG43" s="64"/>
      <c r="AH43" s="64"/>
      <c r="AI43" s="64"/>
      <c r="AJ43" s="65"/>
      <c r="AK43" s="81"/>
      <c r="AL43" s="64"/>
      <c r="AM43" s="64"/>
      <c r="AN43" s="64"/>
      <c r="AO43" s="64"/>
      <c r="AP43" s="64"/>
      <c r="AR43" s="86" t="s">
        <v>57</v>
      </c>
      <c r="AS43" s="87"/>
    </row>
    <row r="44" spans="1:45" s="102" customFormat="1" ht="38.25" x14ac:dyDescent="0.2">
      <c r="A44" s="172"/>
      <c r="B44" s="110"/>
      <c r="C44" s="115"/>
      <c r="D44" s="110"/>
      <c r="E44" s="101" t="s">
        <v>70</v>
      </c>
      <c r="F44" s="101" t="s">
        <v>208</v>
      </c>
      <c r="G44" s="97" t="s">
        <v>309</v>
      </c>
      <c r="H44" s="101" t="s">
        <v>79</v>
      </c>
      <c r="I44" s="52"/>
      <c r="J44" s="97"/>
      <c r="K44" s="97"/>
      <c r="L44" s="48">
        <v>2</v>
      </c>
      <c r="M44" s="49">
        <v>4</v>
      </c>
      <c r="N44" s="101">
        <f t="shared" si="13"/>
        <v>8</v>
      </c>
      <c r="O44" s="101" t="str">
        <f t="shared" si="14"/>
        <v>(M)</v>
      </c>
      <c r="P44" s="101">
        <v>10</v>
      </c>
      <c r="Q44" s="101">
        <f t="shared" si="11"/>
        <v>80</v>
      </c>
      <c r="R44" s="101" t="str">
        <f t="shared" si="15"/>
        <v>III</v>
      </c>
      <c r="S44" s="50" t="str">
        <f t="shared" si="4"/>
        <v>Aceptable</v>
      </c>
      <c r="T44" s="97">
        <v>7</v>
      </c>
      <c r="X44" s="97" t="s">
        <v>310</v>
      </c>
      <c r="Y44" s="97"/>
      <c r="Z44" s="97" t="s">
        <v>71</v>
      </c>
      <c r="AA44" s="97" t="s">
        <v>465</v>
      </c>
      <c r="AB44" s="111"/>
      <c r="AC44" s="111"/>
      <c r="AD44" s="111"/>
      <c r="AE44" s="111"/>
      <c r="AF44" s="111"/>
      <c r="AG44" s="64"/>
      <c r="AH44" s="64"/>
      <c r="AI44" s="64"/>
      <c r="AJ44" s="65"/>
      <c r="AK44" s="81"/>
      <c r="AL44" s="64"/>
      <c r="AM44" s="64"/>
      <c r="AN44" s="64"/>
      <c r="AO44" s="64"/>
      <c r="AP44" s="64"/>
      <c r="AR44" s="86" t="s">
        <v>58</v>
      </c>
      <c r="AS44" s="87"/>
    </row>
    <row r="45" spans="1:45" s="102" customFormat="1" ht="51" x14ac:dyDescent="0.2">
      <c r="A45" s="172"/>
      <c r="B45" s="110"/>
      <c r="C45" s="115"/>
      <c r="D45" s="110"/>
      <c r="E45" s="101" t="s">
        <v>70</v>
      </c>
      <c r="F45" s="101" t="s">
        <v>311</v>
      </c>
      <c r="G45" s="97" t="s">
        <v>260</v>
      </c>
      <c r="H45" s="97" t="s">
        <v>127</v>
      </c>
      <c r="I45" s="102" t="s">
        <v>160</v>
      </c>
      <c r="J45" s="97"/>
      <c r="K45" s="53" t="s">
        <v>113</v>
      </c>
      <c r="L45" s="48">
        <v>2</v>
      </c>
      <c r="M45" s="49">
        <v>3</v>
      </c>
      <c r="N45" s="101">
        <f t="shared" si="13"/>
        <v>6</v>
      </c>
      <c r="O45" s="101" t="str">
        <f t="shared" si="14"/>
        <v>(M)</v>
      </c>
      <c r="P45" s="101">
        <v>10</v>
      </c>
      <c r="Q45" s="101">
        <f t="shared" si="11"/>
        <v>60</v>
      </c>
      <c r="R45" s="101" t="str">
        <f t="shared" si="15"/>
        <v>III</v>
      </c>
      <c r="S45" s="50" t="str">
        <f t="shared" si="4"/>
        <v>Aceptable</v>
      </c>
      <c r="T45" s="97">
        <v>7</v>
      </c>
      <c r="X45" s="53" t="s">
        <v>128</v>
      </c>
      <c r="Y45" s="102" t="s">
        <v>160</v>
      </c>
      <c r="Z45" s="97" t="s">
        <v>71</v>
      </c>
      <c r="AA45" s="97" t="s">
        <v>465</v>
      </c>
      <c r="AB45" s="111"/>
      <c r="AC45" s="111"/>
      <c r="AD45" s="111"/>
      <c r="AE45" s="111"/>
      <c r="AF45" s="111"/>
      <c r="AG45" s="64"/>
      <c r="AH45" s="64"/>
      <c r="AI45" s="64"/>
      <c r="AJ45" s="65"/>
      <c r="AK45" s="81"/>
      <c r="AL45" s="64"/>
      <c r="AM45" s="64"/>
      <c r="AN45" s="64"/>
      <c r="AO45" s="64"/>
      <c r="AP45" s="64"/>
      <c r="AR45" s="86" t="s">
        <v>59</v>
      </c>
      <c r="AS45" s="87"/>
    </row>
    <row r="46" spans="1:45" s="102" customFormat="1" ht="63.75" x14ac:dyDescent="0.2">
      <c r="A46" s="172"/>
      <c r="B46" s="110"/>
      <c r="C46" s="115"/>
      <c r="D46" s="110"/>
      <c r="E46" s="101" t="s">
        <v>70</v>
      </c>
      <c r="F46" s="97" t="s">
        <v>312</v>
      </c>
      <c r="G46" s="97" t="s">
        <v>359</v>
      </c>
      <c r="H46" s="97" t="s">
        <v>313</v>
      </c>
      <c r="I46" s="52" t="s">
        <v>157</v>
      </c>
      <c r="J46" s="97"/>
      <c r="K46" s="53"/>
      <c r="L46" s="48">
        <v>2</v>
      </c>
      <c r="M46" s="53">
        <v>4</v>
      </c>
      <c r="N46" s="53">
        <f>+L46*M46</f>
        <v>8</v>
      </c>
      <c r="O46" s="53" t="str">
        <f>IF(N46&lt;2,"O",IF(N46&lt;=4,"(B)",IF(N46&lt;=8,"(M)",IF(N46&lt;=20,"(A)","(MA)"))))</f>
        <v>(M)</v>
      </c>
      <c r="P46" s="53">
        <v>25</v>
      </c>
      <c r="Q46" s="53">
        <f>+N46*P46</f>
        <v>200</v>
      </c>
      <c r="R46" s="53" t="str">
        <f>IF(Q46&lt;20,"O",IF(Q46&lt;=20,"IV",IF(Q46&lt;=120,"III",IF(Q46&lt;=500,"II","I"))))</f>
        <v>II</v>
      </c>
      <c r="S46" s="50" t="str">
        <f t="shared" si="4"/>
        <v>Aceptable con Control Especifico</v>
      </c>
      <c r="T46" s="97">
        <v>7</v>
      </c>
      <c r="X46" s="97" t="s">
        <v>200</v>
      </c>
      <c r="Y46" s="53"/>
      <c r="Z46" s="97" t="s">
        <v>71</v>
      </c>
      <c r="AA46" s="97" t="s">
        <v>465</v>
      </c>
      <c r="AB46" s="111"/>
      <c r="AC46" s="111"/>
      <c r="AD46" s="111"/>
      <c r="AE46" s="111"/>
      <c r="AF46" s="111"/>
      <c r="AG46" s="64"/>
      <c r="AH46" s="64"/>
      <c r="AI46" s="64"/>
      <c r="AJ46" s="65"/>
      <c r="AK46" s="81"/>
      <c r="AL46" s="64"/>
      <c r="AM46" s="64"/>
      <c r="AN46" s="64"/>
      <c r="AO46" s="64"/>
      <c r="AP46" s="64"/>
      <c r="AR46" s="86" t="s">
        <v>60</v>
      </c>
      <c r="AS46" s="87"/>
    </row>
    <row r="47" spans="1:45" s="102" customFormat="1" ht="63.75" x14ac:dyDescent="0.2">
      <c r="A47" s="172"/>
      <c r="B47" s="110"/>
      <c r="C47" s="115"/>
      <c r="D47" s="110"/>
      <c r="E47" s="101" t="s">
        <v>70</v>
      </c>
      <c r="F47" s="101" t="s">
        <v>314</v>
      </c>
      <c r="G47" s="97" t="s">
        <v>315</v>
      </c>
      <c r="H47" s="97" t="s">
        <v>209</v>
      </c>
      <c r="I47" s="97"/>
      <c r="J47" s="97"/>
      <c r="K47" s="53"/>
      <c r="L47" s="48">
        <v>2</v>
      </c>
      <c r="M47" s="53">
        <v>4</v>
      </c>
      <c r="N47" s="53">
        <f>+L47*M47</f>
        <v>8</v>
      </c>
      <c r="O47" s="53" t="str">
        <f>IF(N47&lt;2,"O",IF(N47&lt;=4,"(B)",IF(N47&lt;=8,"(M)",IF(N47&lt;=20,"(A)","(MA)"))))</f>
        <v>(M)</v>
      </c>
      <c r="P47" s="53">
        <v>25</v>
      </c>
      <c r="Q47" s="53">
        <f>+N47*P47</f>
        <v>200</v>
      </c>
      <c r="R47" s="53" t="str">
        <f>IF(Q47&lt;20,"O",IF(Q47&lt;=20,"IV",IF(Q47&lt;=120,"III",IF(Q47&lt;=500,"II","I"))))</f>
        <v>II</v>
      </c>
      <c r="S47" s="50" t="str">
        <f t="shared" si="4"/>
        <v>Aceptable con Control Especifico</v>
      </c>
      <c r="T47" s="97">
        <v>7</v>
      </c>
      <c r="X47" s="97" t="s">
        <v>373</v>
      </c>
      <c r="Y47" s="97"/>
      <c r="Z47" s="97" t="s">
        <v>71</v>
      </c>
      <c r="AA47" s="97" t="s">
        <v>465</v>
      </c>
      <c r="AB47" s="154"/>
      <c r="AC47" s="155"/>
      <c r="AD47" s="155"/>
      <c r="AE47" s="155"/>
      <c r="AF47" s="156"/>
      <c r="AG47" s="64"/>
      <c r="AH47" s="64"/>
      <c r="AI47" s="64"/>
      <c r="AJ47" s="65"/>
      <c r="AK47" s="81"/>
      <c r="AL47" s="64"/>
      <c r="AM47" s="64"/>
      <c r="AN47" s="64"/>
      <c r="AO47" s="64"/>
      <c r="AP47" s="64"/>
      <c r="AR47" s="86"/>
      <c r="AS47" s="87"/>
    </row>
    <row r="48" spans="1:45" s="101" customFormat="1" ht="114.75" x14ac:dyDescent="0.2">
      <c r="A48" s="172"/>
      <c r="B48" s="110"/>
      <c r="C48" s="115"/>
      <c r="D48" s="110"/>
      <c r="E48" s="101" t="s">
        <v>70</v>
      </c>
      <c r="F48" s="100" t="s">
        <v>374</v>
      </c>
      <c r="G48" s="97" t="s">
        <v>252</v>
      </c>
      <c r="H48" s="101" t="s">
        <v>240</v>
      </c>
      <c r="J48" s="101" t="s">
        <v>241</v>
      </c>
      <c r="L48" s="48">
        <v>2</v>
      </c>
      <c r="M48" s="53">
        <v>4</v>
      </c>
      <c r="N48" s="53">
        <f>+L48*M48</f>
        <v>8</v>
      </c>
      <c r="O48" s="53" t="str">
        <f>IF(N48&lt;2,"O",IF(N48&lt;=4,"(B)",IF(N48&lt;=8,"(M)",IF(N48&lt;=20,"(A)","(MA)"))))</f>
        <v>(M)</v>
      </c>
      <c r="P48" s="53">
        <v>25</v>
      </c>
      <c r="Q48" s="53">
        <f>+N48*P48</f>
        <v>200</v>
      </c>
      <c r="R48" s="53" t="str">
        <f>IF(Q48&lt;20,"O",IF(Q48&lt;=20,"IV",IF(Q48&lt;=120,"III",IF(Q48&lt;=500,"II","I"))))</f>
        <v>II</v>
      </c>
      <c r="S48" s="50" t="str">
        <f t="shared" si="4"/>
        <v>Aceptable con Control Especifico</v>
      </c>
      <c r="T48" s="101">
        <v>7</v>
      </c>
      <c r="V48" s="66"/>
      <c r="X48" s="101" t="s">
        <v>316</v>
      </c>
      <c r="Y48" s="101" t="s">
        <v>241</v>
      </c>
      <c r="Z48" s="101" t="s">
        <v>71</v>
      </c>
      <c r="AA48" s="101" t="s">
        <v>466</v>
      </c>
      <c r="AB48" s="112"/>
      <c r="AC48" s="113"/>
      <c r="AD48" s="113"/>
      <c r="AE48" s="113"/>
      <c r="AF48" s="113"/>
      <c r="AG48" s="113"/>
      <c r="AH48" s="113"/>
      <c r="AI48" s="113"/>
      <c r="AJ48" s="162"/>
      <c r="AK48" s="100"/>
      <c r="AR48" s="84"/>
      <c r="AS48" s="85"/>
    </row>
    <row r="49" spans="1:45" s="102" customFormat="1" ht="51" x14ac:dyDescent="0.2">
      <c r="A49" s="172"/>
      <c r="B49" s="110"/>
      <c r="C49" s="115"/>
      <c r="D49" s="110"/>
      <c r="E49" s="101" t="s">
        <v>70</v>
      </c>
      <c r="F49" s="108" t="s">
        <v>318</v>
      </c>
      <c r="G49" s="97" t="s">
        <v>262</v>
      </c>
      <c r="H49" s="101" t="s">
        <v>147</v>
      </c>
      <c r="I49" s="52"/>
      <c r="J49" s="97" t="s">
        <v>116</v>
      </c>
      <c r="K49" s="97" t="s">
        <v>118</v>
      </c>
      <c r="L49" s="48">
        <v>2</v>
      </c>
      <c r="M49" s="49">
        <v>3</v>
      </c>
      <c r="N49" s="101">
        <f t="shared" si="13"/>
        <v>6</v>
      </c>
      <c r="O49" s="101" t="str">
        <f t="shared" si="14"/>
        <v>(M)</v>
      </c>
      <c r="P49" s="101">
        <v>25</v>
      </c>
      <c r="Q49" s="101">
        <f t="shared" si="11"/>
        <v>150</v>
      </c>
      <c r="R49" s="101" t="str">
        <f t="shared" si="15"/>
        <v>II</v>
      </c>
      <c r="S49" s="50" t="str">
        <f t="shared" si="4"/>
        <v>Aceptable con Control Especifico</v>
      </c>
      <c r="T49" s="97">
        <v>7</v>
      </c>
      <c r="X49" s="97" t="s">
        <v>319</v>
      </c>
      <c r="Y49" s="97"/>
      <c r="Z49" s="97" t="s">
        <v>71</v>
      </c>
      <c r="AA49" s="97" t="s">
        <v>465</v>
      </c>
      <c r="AB49" s="111"/>
      <c r="AC49" s="111"/>
      <c r="AD49" s="111"/>
      <c r="AE49" s="111"/>
      <c r="AF49" s="111"/>
      <c r="AG49" s="64"/>
      <c r="AH49" s="64"/>
      <c r="AI49" s="64"/>
      <c r="AJ49" s="65"/>
      <c r="AK49" s="81"/>
      <c r="AL49" s="64"/>
      <c r="AM49" s="64"/>
      <c r="AN49" s="64"/>
      <c r="AO49" s="64"/>
      <c r="AP49" s="64"/>
      <c r="AR49" s="86" t="s">
        <v>61</v>
      </c>
      <c r="AS49" s="87"/>
    </row>
    <row r="50" spans="1:45" s="102" customFormat="1" ht="63.75" x14ac:dyDescent="0.2">
      <c r="A50" s="172"/>
      <c r="B50" s="110"/>
      <c r="C50" s="115"/>
      <c r="D50" s="110"/>
      <c r="E50" s="101" t="s">
        <v>70</v>
      </c>
      <c r="F50" s="97" t="s">
        <v>129</v>
      </c>
      <c r="G50" s="97" t="s">
        <v>362</v>
      </c>
      <c r="H50" s="53" t="s">
        <v>130</v>
      </c>
      <c r="I50" s="52"/>
      <c r="J50" s="53" t="s">
        <v>120</v>
      </c>
      <c r="K50" s="53" t="s">
        <v>150</v>
      </c>
      <c r="L50" s="48">
        <v>2</v>
      </c>
      <c r="M50" s="53">
        <v>4</v>
      </c>
      <c r="N50" s="53">
        <f>+L50*M50</f>
        <v>8</v>
      </c>
      <c r="O50" s="53" t="str">
        <f>IF(N50&lt;2,"O",IF(N50&lt;=4,"(B)",IF(N50&lt;=8,"(M)",IF(N50&lt;=20,"(A)","(MA)"))))</f>
        <v>(M)</v>
      </c>
      <c r="P50" s="53">
        <v>25</v>
      </c>
      <c r="Q50" s="53">
        <f>+N50*P50</f>
        <v>200</v>
      </c>
      <c r="R50" s="53" t="str">
        <f>IF(Q50&lt;20,"O",IF(Q50&lt;=20,"IV",IF(Q50&lt;=120,"III",IF(Q50&lt;=500,"II","I"))))</f>
        <v>II</v>
      </c>
      <c r="S50" s="50" t="str">
        <f t="shared" si="4"/>
        <v>Aceptable con Control Especifico</v>
      </c>
      <c r="T50" s="97">
        <v>7</v>
      </c>
      <c r="X50" s="53" t="s">
        <v>375</v>
      </c>
      <c r="Y50" s="101"/>
      <c r="Z50" s="97" t="s">
        <v>71</v>
      </c>
      <c r="AA50" s="97" t="s">
        <v>465</v>
      </c>
      <c r="AB50" s="111"/>
      <c r="AC50" s="111"/>
      <c r="AD50" s="111"/>
      <c r="AE50" s="111"/>
      <c r="AF50" s="111"/>
      <c r="AG50" s="64"/>
      <c r="AH50" s="64"/>
      <c r="AI50" s="64"/>
      <c r="AJ50" s="65"/>
      <c r="AK50" s="81"/>
      <c r="AL50" s="64"/>
      <c r="AM50" s="64"/>
      <c r="AN50" s="64"/>
      <c r="AO50" s="64"/>
      <c r="AP50" s="64"/>
      <c r="AR50" s="86" t="s">
        <v>63</v>
      </c>
      <c r="AS50" s="87"/>
    </row>
    <row r="51" spans="1:45" s="102" customFormat="1" ht="63.75" x14ac:dyDescent="0.2">
      <c r="A51" s="172"/>
      <c r="B51" s="110"/>
      <c r="C51" s="115"/>
      <c r="D51" s="110"/>
      <c r="E51" s="101" t="s">
        <v>70</v>
      </c>
      <c r="F51" s="97" t="s">
        <v>320</v>
      </c>
      <c r="G51" s="97" t="s">
        <v>367</v>
      </c>
      <c r="H51" s="53" t="s">
        <v>211</v>
      </c>
      <c r="I51" s="52"/>
      <c r="J51" s="53" t="s">
        <v>120</v>
      </c>
      <c r="K51" s="53" t="s">
        <v>150</v>
      </c>
      <c r="L51" s="48">
        <v>2</v>
      </c>
      <c r="M51" s="49">
        <v>4</v>
      </c>
      <c r="N51" s="101">
        <f>+L51*M51</f>
        <v>8</v>
      </c>
      <c r="O51" s="101" t="str">
        <f>IF(N51&lt;2,"O",IF(N51&lt;=4,"(B)",IF(N51&lt;=8,"(M)",IF(N51&lt;=20,"(A)","(MA)"))))</f>
        <v>(M)</v>
      </c>
      <c r="P51" s="101">
        <v>25</v>
      </c>
      <c r="Q51" s="101">
        <f>+N51*P51</f>
        <v>200</v>
      </c>
      <c r="R51" s="101" t="str">
        <f>IF(Q51&lt;20,"O",IF(Q51&lt;=20,"IV",IF(Q51&lt;=120,"III",IF(Q51&lt;=500,"II","I"))))</f>
        <v>II</v>
      </c>
      <c r="S51" s="50" t="str">
        <f t="shared" si="4"/>
        <v>Aceptable con Control Especifico</v>
      </c>
      <c r="T51" s="97">
        <v>7</v>
      </c>
      <c r="W51" s="102" t="s">
        <v>112</v>
      </c>
      <c r="X51" s="53" t="s">
        <v>321</v>
      </c>
      <c r="Y51" s="101"/>
      <c r="Z51" s="97" t="s">
        <v>71</v>
      </c>
      <c r="AA51" s="97" t="s">
        <v>465</v>
      </c>
      <c r="AB51" s="154"/>
      <c r="AC51" s="155"/>
      <c r="AD51" s="155"/>
      <c r="AE51" s="155"/>
      <c r="AF51" s="156"/>
      <c r="AG51" s="64"/>
      <c r="AH51" s="64"/>
      <c r="AI51" s="64"/>
      <c r="AJ51" s="65"/>
      <c r="AK51" s="81"/>
      <c r="AL51" s="64"/>
      <c r="AM51" s="64"/>
      <c r="AN51" s="64"/>
      <c r="AO51" s="64"/>
      <c r="AP51" s="64"/>
      <c r="AR51" s="86"/>
      <c r="AS51" s="87"/>
    </row>
    <row r="52" spans="1:45" s="102" customFormat="1" ht="63.75" x14ac:dyDescent="0.2">
      <c r="A52" s="172"/>
      <c r="B52" s="110"/>
      <c r="C52" s="115"/>
      <c r="D52" s="110"/>
      <c r="E52" s="101" t="s">
        <v>70</v>
      </c>
      <c r="F52" s="97" t="s">
        <v>376</v>
      </c>
      <c r="G52" s="97" t="s">
        <v>362</v>
      </c>
      <c r="H52" s="53" t="s">
        <v>149</v>
      </c>
      <c r="I52" s="52"/>
      <c r="J52" s="53" t="s">
        <v>120</v>
      </c>
      <c r="K52" s="53" t="s">
        <v>150</v>
      </c>
      <c r="L52" s="48">
        <v>2</v>
      </c>
      <c r="M52" s="49">
        <v>4</v>
      </c>
      <c r="N52" s="101">
        <f>+L52*M52</f>
        <v>8</v>
      </c>
      <c r="O52" s="101" t="str">
        <f>IF(N52&lt;2,"O",IF(N52&lt;=4,"(B)",IF(N52&lt;=8,"(M)",IF(N52&lt;=20,"(A)","(MA)"))))</f>
        <v>(M)</v>
      </c>
      <c r="P52" s="101">
        <v>25</v>
      </c>
      <c r="Q52" s="101">
        <f>+N52*P52</f>
        <v>200</v>
      </c>
      <c r="R52" s="101" t="str">
        <f>IF(Q52&lt;20,"O",IF(Q52&lt;=20,"IV",IF(Q52&lt;=120,"III",IF(Q52&lt;=500,"II","I"))))</f>
        <v>II</v>
      </c>
      <c r="S52" s="50" t="str">
        <f t="shared" si="4"/>
        <v>Aceptable con Control Especifico</v>
      </c>
      <c r="T52" s="97">
        <v>7</v>
      </c>
      <c r="X52" s="53" t="s">
        <v>322</v>
      </c>
      <c r="Y52" s="101"/>
      <c r="Z52" s="97" t="s">
        <v>71</v>
      </c>
      <c r="AA52" s="97" t="s">
        <v>465</v>
      </c>
      <c r="AB52" s="154"/>
      <c r="AC52" s="155"/>
      <c r="AD52" s="155"/>
      <c r="AE52" s="155"/>
      <c r="AF52" s="156"/>
      <c r="AG52" s="64"/>
      <c r="AH52" s="64"/>
      <c r="AI52" s="64"/>
      <c r="AJ52" s="65"/>
      <c r="AK52" s="81"/>
      <c r="AL52" s="64"/>
      <c r="AM52" s="64"/>
      <c r="AN52" s="64"/>
      <c r="AO52" s="64"/>
      <c r="AP52" s="64"/>
      <c r="AR52" s="86"/>
      <c r="AS52" s="87"/>
    </row>
    <row r="53" spans="1:45" s="102" customFormat="1" ht="38.25" x14ac:dyDescent="0.2">
      <c r="A53" s="172"/>
      <c r="B53" s="110"/>
      <c r="C53" s="115"/>
      <c r="D53" s="110"/>
      <c r="E53" s="101" t="s">
        <v>70</v>
      </c>
      <c r="F53" s="97" t="s">
        <v>323</v>
      </c>
      <c r="G53" s="97" t="s">
        <v>268</v>
      </c>
      <c r="H53" s="97" t="s">
        <v>212</v>
      </c>
      <c r="I53" s="52"/>
      <c r="J53" s="97"/>
      <c r="K53" s="97"/>
      <c r="L53" s="48">
        <v>2</v>
      </c>
      <c r="M53" s="49">
        <v>4</v>
      </c>
      <c r="N53" s="101">
        <f t="shared" si="13"/>
        <v>8</v>
      </c>
      <c r="O53" s="101" t="str">
        <f t="shared" si="14"/>
        <v>(M)</v>
      </c>
      <c r="P53" s="101">
        <v>25</v>
      </c>
      <c r="Q53" s="101">
        <f t="shared" si="11"/>
        <v>200</v>
      </c>
      <c r="R53" s="101" t="str">
        <f t="shared" si="15"/>
        <v>II</v>
      </c>
      <c r="S53" s="50" t="str">
        <f t="shared" si="4"/>
        <v>Aceptable con Control Especifico</v>
      </c>
      <c r="T53" s="97">
        <v>7</v>
      </c>
      <c r="X53" s="97" t="s">
        <v>324</v>
      </c>
      <c r="Y53" s="97"/>
      <c r="Z53" s="97" t="s">
        <v>71</v>
      </c>
      <c r="AA53" s="97" t="s">
        <v>465</v>
      </c>
      <c r="AB53" s="111"/>
      <c r="AC53" s="111"/>
      <c r="AD53" s="111"/>
      <c r="AE53" s="111"/>
      <c r="AF53" s="111"/>
      <c r="AG53" s="64"/>
      <c r="AH53" s="64"/>
      <c r="AI53" s="64"/>
      <c r="AJ53" s="65"/>
      <c r="AK53" s="81"/>
      <c r="AL53" s="64"/>
      <c r="AM53" s="64"/>
      <c r="AN53" s="64"/>
      <c r="AO53" s="64"/>
      <c r="AP53" s="64"/>
      <c r="AR53" s="86" t="s">
        <v>65</v>
      </c>
      <c r="AS53" s="87"/>
    </row>
    <row r="54" spans="1:45" s="102" customFormat="1" ht="38.25" x14ac:dyDescent="0.2">
      <c r="A54" s="172"/>
      <c r="B54" s="110"/>
      <c r="C54" s="115"/>
      <c r="D54" s="110"/>
      <c r="E54" s="101" t="s">
        <v>70</v>
      </c>
      <c r="F54" s="101" t="s">
        <v>213</v>
      </c>
      <c r="G54" s="97" t="s">
        <v>325</v>
      </c>
      <c r="H54" s="97" t="s">
        <v>76</v>
      </c>
      <c r="I54" s="97"/>
      <c r="J54" s="97"/>
      <c r="K54" s="97"/>
      <c r="L54" s="48">
        <v>2</v>
      </c>
      <c r="M54" s="49">
        <v>4</v>
      </c>
      <c r="N54" s="101">
        <f t="shared" si="13"/>
        <v>8</v>
      </c>
      <c r="O54" s="101" t="str">
        <f t="shared" si="14"/>
        <v>(M)</v>
      </c>
      <c r="P54" s="101">
        <v>10</v>
      </c>
      <c r="Q54" s="101">
        <f t="shared" si="11"/>
        <v>80</v>
      </c>
      <c r="R54" s="101" t="str">
        <f t="shared" si="15"/>
        <v>III</v>
      </c>
      <c r="S54" s="50" t="str">
        <f t="shared" si="4"/>
        <v>Aceptable</v>
      </c>
      <c r="T54" s="97">
        <v>7</v>
      </c>
      <c r="X54" s="97" t="s">
        <v>326</v>
      </c>
      <c r="Y54" s="97"/>
      <c r="Z54" s="97" t="s">
        <v>71</v>
      </c>
      <c r="AA54" s="97" t="s">
        <v>465</v>
      </c>
      <c r="AB54" s="111"/>
      <c r="AC54" s="111"/>
      <c r="AD54" s="111"/>
      <c r="AE54" s="111"/>
      <c r="AF54" s="111"/>
      <c r="AJ54" s="67"/>
      <c r="AK54" s="41"/>
    </row>
    <row r="55" spans="1:45" s="102" customFormat="1" ht="38.25" x14ac:dyDescent="0.2">
      <c r="A55" s="172"/>
      <c r="B55" s="110"/>
      <c r="C55" s="115"/>
      <c r="D55" s="110"/>
      <c r="E55" s="101" t="s">
        <v>70</v>
      </c>
      <c r="F55" s="108" t="s">
        <v>155</v>
      </c>
      <c r="G55" s="97" t="s">
        <v>327</v>
      </c>
      <c r="H55" s="97" t="s">
        <v>328</v>
      </c>
      <c r="I55" s="97"/>
      <c r="J55" s="97"/>
      <c r="K55" s="97" t="s">
        <v>131</v>
      </c>
      <c r="L55" s="48">
        <v>2</v>
      </c>
      <c r="M55" s="49">
        <v>3</v>
      </c>
      <c r="N55" s="101">
        <f t="shared" si="13"/>
        <v>6</v>
      </c>
      <c r="O55" s="101" t="str">
        <f t="shared" si="14"/>
        <v>(M)</v>
      </c>
      <c r="P55" s="101">
        <v>25</v>
      </c>
      <c r="Q55" s="101">
        <f t="shared" si="11"/>
        <v>150</v>
      </c>
      <c r="R55" s="101" t="str">
        <f t="shared" si="15"/>
        <v>II</v>
      </c>
      <c r="S55" s="50" t="str">
        <f t="shared" si="4"/>
        <v>Aceptable con Control Especifico</v>
      </c>
      <c r="T55" s="97">
        <v>7</v>
      </c>
      <c r="X55" s="97" t="s">
        <v>329</v>
      </c>
      <c r="Y55" s="97" t="s">
        <v>288</v>
      </c>
      <c r="Z55" s="97" t="s">
        <v>71</v>
      </c>
      <c r="AA55" s="97" t="s">
        <v>465</v>
      </c>
      <c r="AB55" s="111"/>
      <c r="AC55" s="111"/>
      <c r="AD55" s="111"/>
      <c r="AE55" s="111"/>
      <c r="AF55" s="111"/>
      <c r="AJ55" s="67"/>
      <c r="AK55" s="41"/>
    </row>
    <row r="56" spans="1:45" s="102" customFormat="1" ht="38.25" x14ac:dyDescent="0.2">
      <c r="A56" s="172"/>
      <c r="B56" s="110"/>
      <c r="C56" s="115"/>
      <c r="D56" s="110"/>
      <c r="E56" s="101" t="s">
        <v>70</v>
      </c>
      <c r="F56" s="97" t="s">
        <v>330</v>
      </c>
      <c r="G56" s="97" t="s">
        <v>296</v>
      </c>
      <c r="H56" s="97" t="s">
        <v>80</v>
      </c>
      <c r="I56" s="97"/>
      <c r="J56" s="97"/>
      <c r="K56" s="97" t="s">
        <v>105</v>
      </c>
      <c r="L56" s="48">
        <v>2</v>
      </c>
      <c r="M56" s="49">
        <v>3</v>
      </c>
      <c r="N56" s="101">
        <f t="shared" si="13"/>
        <v>6</v>
      </c>
      <c r="O56" s="101" t="str">
        <f t="shared" si="14"/>
        <v>(M)</v>
      </c>
      <c r="P56" s="101">
        <v>25</v>
      </c>
      <c r="Q56" s="101">
        <f t="shared" si="11"/>
        <v>150</v>
      </c>
      <c r="R56" s="101" t="str">
        <f t="shared" si="15"/>
        <v>II</v>
      </c>
      <c r="S56" s="50" t="str">
        <f t="shared" si="4"/>
        <v>Aceptable con Control Especifico</v>
      </c>
      <c r="T56" s="97">
        <v>7</v>
      </c>
      <c r="X56" s="97" t="s">
        <v>332</v>
      </c>
      <c r="Y56" s="97" t="s">
        <v>331</v>
      </c>
      <c r="Z56" s="97" t="s">
        <v>71</v>
      </c>
      <c r="AA56" s="97" t="s">
        <v>465</v>
      </c>
      <c r="AB56" s="111"/>
      <c r="AC56" s="111"/>
      <c r="AD56" s="111"/>
      <c r="AE56" s="111"/>
      <c r="AF56" s="111"/>
      <c r="AJ56" s="67"/>
      <c r="AK56" s="41"/>
    </row>
    <row r="57" spans="1:45" s="102" customFormat="1" ht="51" x14ac:dyDescent="0.2">
      <c r="A57" s="172"/>
      <c r="B57" s="110"/>
      <c r="C57" s="115"/>
      <c r="D57" s="110"/>
      <c r="E57" s="101" t="s">
        <v>70</v>
      </c>
      <c r="F57" s="97" t="s">
        <v>148</v>
      </c>
      <c r="G57" s="97" t="s">
        <v>281</v>
      </c>
      <c r="H57" s="101" t="s">
        <v>85</v>
      </c>
      <c r="I57" s="97"/>
      <c r="J57" s="97"/>
      <c r="K57" s="97" t="s">
        <v>334</v>
      </c>
      <c r="L57" s="48">
        <v>2</v>
      </c>
      <c r="M57" s="49">
        <v>3</v>
      </c>
      <c r="N57" s="101">
        <f t="shared" ref="N57:N58" si="16">+L57*M57</f>
        <v>6</v>
      </c>
      <c r="O57" s="101" t="str">
        <f t="shared" ref="O57:O58" si="17">IF(N57&lt;2,"O",IF(N57&lt;=4,"(B)",IF(N57&lt;=8,"(M)",IF(N57&lt;=20,"(A)","(MA)"))))</f>
        <v>(M)</v>
      </c>
      <c r="P57" s="101">
        <v>25</v>
      </c>
      <c r="Q57" s="101">
        <f t="shared" ref="Q57:Q58" si="18">+N57*P57</f>
        <v>150</v>
      </c>
      <c r="R57" s="101" t="str">
        <f t="shared" ref="R57:R58" si="19">IF(Q57&lt;20,"O",IF(Q57&lt;=20,"IV",IF(Q57&lt;=120,"III",IF(Q57&lt;=500,"II","I"))))</f>
        <v>II</v>
      </c>
      <c r="S57" s="50" t="str">
        <f t="shared" si="4"/>
        <v>Aceptable con Control Especifico</v>
      </c>
      <c r="T57" s="97">
        <v>7</v>
      </c>
      <c r="X57" s="97" t="s">
        <v>332</v>
      </c>
      <c r="Y57" s="97" t="s">
        <v>333</v>
      </c>
      <c r="Z57" s="97" t="s">
        <v>71</v>
      </c>
      <c r="AA57" s="97" t="s">
        <v>465</v>
      </c>
      <c r="AB57" s="111"/>
      <c r="AC57" s="111"/>
      <c r="AD57" s="111"/>
      <c r="AE57" s="111"/>
      <c r="AF57" s="111"/>
      <c r="AJ57" s="67"/>
      <c r="AK57" s="41"/>
    </row>
    <row r="58" spans="1:45" s="102" customFormat="1" ht="38.25" x14ac:dyDescent="0.2">
      <c r="A58" s="172"/>
      <c r="B58" s="110"/>
      <c r="C58" s="115"/>
      <c r="D58" s="110"/>
      <c r="E58" s="101" t="s">
        <v>70</v>
      </c>
      <c r="F58" s="97" t="s">
        <v>88</v>
      </c>
      <c r="G58" s="97" t="s">
        <v>336</v>
      </c>
      <c r="H58" s="101" t="s">
        <v>78</v>
      </c>
      <c r="I58" s="97"/>
      <c r="J58" s="97"/>
      <c r="K58" s="97" t="s">
        <v>103</v>
      </c>
      <c r="L58" s="48">
        <v>2</v>
      </c>
      <c r="M58" s="49">
        <v>3</v>
      </c>
      <c r="N58" s="101">
        <f t="shared" si="16"/>
        <v>6</v>
      </c>
      <c r="O58" s="101" t="str">
        <f t="shared" si="17"/>
        <v>(M)</v>
      </c>
      <c r="P58" s="101">
        <v>25</v>
      </c>
      <c r="Q58" s="101">
        <f t="shared" si="18"/>
        <v>150</v>
      </c>
      <c r="R58" s="101" t="str">
        <f t="shared" si="19"/>
        <v>II</v>
      </c>
      <c r="S58" s="50" t="str">
        <f t="shared" si="4"/>
        <v>Aceptable con Control Especifico</v>
      </c>
      <c r="T58" s="97">
        <v>7</v>
      </c>
      <c r="X58" s="97" t="s">
        <v>335</v>
      </c>
      <c r="Y58" s="97"/>
      <c r="Z58" s="97" t="s">
        <v>71</v>
      </c>
      <c r="AA58" s="97" t="s">
        <v>465</v>
      </c>
      <c r="AB58" s="111"/>
      <c r="AC58" s="111"/>
      <c r="AD58" s="111"/>
      <c r="AE58" s="111"/>
      <c r="AF58" s="111"/>
      <c r="AJ58" s="67"/>
      <c r="AK58" s="41"/>
    </row>
    <row r="59" spans="1:45" s="102" customFormat="1" ht="51" x14ac:dyDescent="0.2">
      <c r="A59" s="172"/>
      <c r="B59" s="110"/>
      <c r="C59" s="115"/>
      <c r="D59" s="110"/>
      <c r="E59" s="101" t="s">
        <v>70</v>
      </c>
      <c r="F59" s="108" t="s">
        <v>273</v>
      </c>
      <c r="G59" s="97" t="s">
        <v>337</v>
      </c>
      <c r="H59" s="55" t="s">
        <v>77</v>
      </c>
      <c r="I59" s="108"/>
      <c r="J59" s="108"/>
      <c r="K59" s="108" t="s">
        <v>103</v>
      </c>
      <c r="L59" s="56">
        <v>2</v>
      </c>
      <c r="M59" s="55">
        <v>4</v>
      </c>
      <c r="N59" s="55">
        <f t="shared" si="13"/>
        <v>8</v>
      </c>
      <c r="O59" s="55" t="str">
        <f t="shared" si="14"/>
        <v>(M)</v>
      </c>
      <c r="P59" s="55">
        <v>25</v>
      </c>
      <c r="Q59" s="55">
        <f t="shared" si="11"/>
        <v>200</v>
      </c>
      <c r="R59" s="55" t="str">
        <f t="shared" si="15"/>
        <v>II</v>
      </c>
      <c r="S59" s="50" t="str">
        <f t="shared" si="4"/>
        <v>Aceptable con Control Especifico</v>
      </c>
      <c r="T59" s="97">
        <v>7</v>
      </c>
      <c r="W59" s="108"/>
      <c r="X59" s="97" t="s">
        <v>335</v>
      </c>
      <c r="Y59" s="108"/>
      <c r="Z59" s="108" t="s">
        <v>71</v>
      </c>
      <c r="AA59" s="97" t="s">
        <v>465</v>
      </c>
      <c r="AB59" s="154"/>
      <c r="AC59" s="155"/>
      <c r="AD59" s="155"/>
      <c r="AE59" s="155"/>
      <c r="AF59" s="156"/>
      <c r="AJ59" s="67"/>
      <c r="AK59" s="41"/>
    </row>
    <row r="60" spans="1:45" s="102" customFormat="1" ht="25.5" x14ac:dyDescent="0.2">
      <c r="A60" s="172"/>
      <c r="B60" s="115" t="s">
        <v>162</v>
      </c>
      <c r="C60" s="115" t="s">
        <v>339</v>
      </c>
      <c r="D60" s="110" t="s">
        <v>185</v>
      </c>
      <c r="E60" s="97" t="s">
        <v>70</v>
      </c>
      <c r="F60" s="97" t="s">
        <v>214</v>
      </c>
      <c r="G60" s="97" t="s">
        <v>363</v>
      </c>
      <c r="H60" s="97" t="s">
        <v>215</v>
      </c>
      <c r="I60" s="97"/>
      <c r="J60" s="97"/>
      <c r="K60" s="97" t="s">
        <v>106</v>
      </c>
      <c r="L60" s="48">
        <v>2</v>
      </c>
      <c r="M60" s="49">
        <v>3</v>
      </c>
      <c r="N60" s="97">
        <f t="shared" ref="N60:N65" si="20">+L60*M60</f>
        <v>6</v>
      </c>
      <c r="O60" s="97" t="str">
        <f t="shared" ref="O60:O65" si="21">IF(N60&lt;2,"O",IF(N60&lt;=4,"(B)",IF(N60&lt;=8,"(M)",IF(N60&lt;=20,"(A)","(MA)"))))</f>
        <v>(M)</v>
      </c>
      <c r="P60" s="97">
        <v>10</v>
      </c>
      <c r="Q60" s="97">
        <f t="shared" ref="Q60:Q65" si="22">+N60*P60</f>
        <v>60</v>
      </c>
      <c r="R60" s="97" t="str">
        <f t="shared" ref="R60:R65" si="23">IF(Q60&lt;20,"O",IF(Q60&lt;=20,"IV",IF(Q60&lt;=120,"III",IF(Q60&lt;=500,"II","I"))))</f>
        <v>III</v>
      </c>
      <c r="S60" s="50" t="str">
        <f t="shared" si="4"/>
        <v>Aceptable</v>
      </c>
      <c r="T60" s="97">
        <v>1</v>
      </c>
      <c r="X60" s="97" t="s">
        <v>377</v>
      </c>
      <c r="Y60" s="97"/>
      <c r="Z60" s="97" t="s">
        <v>71</v>
      </c>
      <c r="AA60" s="97" t="s">
        <v>465</v>
      </c>
      <c r="AB60" s="111"/>
      <c r="AC60" s="111"/>
      <c r="AD60" s="111"/>
      <c r="AE60" s="111"/>
      <c r="AF60" s="111"/>
      <c r="AG60" s="64"/>
      <c r="AH60" s="64"/>
      <c r="AI60" s="64"/>
      <c r="AJ60" s="65"/>
      <c r="AK60" s="81"/>
      <c r="AL60" s="64"/>
      <c r="AM60" s="64"/>
      <c r="AN60" s="64"/>
      <c r="AO60" s="64"/>
      <c r="AP60" s="64"/>
      <c r="AR60" s="86"/>
      <c r="AS60" s="87"/>
    </row>
    <row r="61" spans="1:45" s="102" customFormat="1" ht="38.25" x14ac:dyDescent="0.2">
      <c r="A61" s="172"/>
      <c r="B61" s="115"/>
      <c r="C61" s="115"/>
      <c r="D61" s="110"/>
      <c r="E61" s="97" t="s">
        <v>70</v>
      </c>
      <c r="F61" s="97" t="s">
        <v>214</v>
      </c>
      <c r="G61" s="97" t="s">
        <v>360</v>
      </c>
      <c r="H61" s="97" t="s">
        <v>165</v>
      </c>
      <c r="I61" s="97"/>
      <c r="J61" s="97"/>
      <c r="K61" s="97" t="s">
        <v>166</v>
      </c>
      <c r="L61" s="48">
        <v>6</v>
      </c>
      <c r="M61" s="49">
        <v>3</v>
      </c>
      <c r="N61" s="97">
        <f t="shared" si="20"/>
        <v>18</v>
      </c>
      <c r="O61" s="97" t="str">
        <f t="shared" si="21"/>
        <v>(A)</v>
      </c>
      <c r="P61" s="97">
        <v>10</v>
      </c>
      <c r="Q61" s="97">
        <f t="shared" si="22"/>
        <v>180</v>
      </c>
      <c r="R61" s="97" t="str">
        <f t="shared" si="23"/>
        <v>II</v>
      </c>
      <c r="S61" s="50" t="str">
        <f t="shared" si="4"/>
        <v>Aceptable con Control Especifico</v>
      </c>
      <c r="T61" s="97">
        <v>1</v>
      </c>
      <c r="W61" s="97"/>
      <c r="X61" s="97" t="s">
        <v>340</v>
      </c>
      <c r="Y61" s="97" t="s">
        <v>167</v>
      </c>
      <c r="Z61" s="97" t="s">
        <v>71</v>
      </c>
      <c r="AA61" s="97" t="s">
        <v>465</v>
      </c>
      <c r="AB61" s="111"/>
      <c r="AC61" s="111"/>
      <c r="AD61" s="111"/>
      <c r="AE61" s="111"/>
      <c r="AF61" s="111"/>
      <c r="AG61" s="64"/>
      <c r="AH61" s="64"/>
      <c r="AI61" s="64"/>
      <c r="AJ61" s="65"/>
      <c r="AK61" s="81"/>
      <c r="AL61" s="64"/>
      <c r="AM61" s="64"/>
      <c r="AN61" s="64"/>
      <c r="AO61" s="64"/>
      <c r="AP61" s="64"/>
      <c r="AR61" s="86" t="s">
        <v>164</v>
      </c>
      <c r="AS61" s="87"/>
    </row>
    <row r="62" spans="1:45" s="102" customFormat="1" ht="38.25" x14ac:dyDescent="0.2">
      <c r="A62" s="172"/>
      <c r="B62" s="115"/>
      <c r="C62" s="115"/>
      <c r="D62" s="110"/>
      <c r="E62" s="97" t="s">
        <v>70</v>
      </c>
      <c r="F62" s="97" t="s">
        <v>163</v>
      </c>
      <c r="G62" s="97" t="s">
        <v>252</v>
      </c>
      <c r="H62" s="97" t="s">
        <v>168</v>
      </c>
      <c r="I62" s="97"/>
      <c r="J62" s="97"/>
      <c r="K62" s="97" t="s">
        <v>172</v>
      </c>
      <c r="L62" s="48">
        <v>6</v>
      </c>
      <c r="M62" s="49">
        <v>3</v>
      </c>
      <c r="N62" s="97">
        <f t="shared" si="20"/>
        <v>18</v>
      </c>
      <c r="O62" s="97" t="str">
        <f t="shared" si="21"/>
        <v>(A)</v>
      </c>
      <c r="P62" s="97">
        <v>10</v>
      </c>
      <c r="Q62" s="97">
        <f t="shared" si="22"/>
        <v>180</v>
      </c>
      <c r="R62" s="97" t="str">
        <f t="shared" si="23"/>
        <v>II</v>
      </c>
      <c r="S62" s="50" t="str">
        <f t="shared" si="4"/>
        <v>Aceptable con Control Especifico</v>
      </c>
      <c r="T62" s="97">
        <v>1</v>
      </c>
      <c r="W62" s="97"/>
      <c r="X62" s="97" t="s">
        <v>341</v>
      </c>
      <c r="Y62" s="97" t="s">
        <v>167</v>
      </c>
      <c r="Z62" s="97" t="s">
        <v>71</v>
      </c>
      <c r="AA62" s="97" t="s">
        <v>465</v>
      </c>
      <c r="AB62" s="111"/>
      <c r="AC62" s="111"/>
      <c r="AD62" s="111"/>
      <c r="AE62" s="111"/>
      <c r="AF62" s="111"/>
      <c r="AG62" s="64"/>
      <c r="AH62" s="64"/>
      <c r="AI62" s="64"/>
      <c r="AJ62" s="65"/>
      <c r="AK62" s="81"/>
      <c r="AL62" s="64"/>
      <c r="AM62" s="64"/>
      <c r="AN62" s="64"/>
      <c r="AO62" s="64"/>
      <c r="AP62" s="64"/>
      <c r="AR62" s="86"/>
      <c r="AS62" s="87"/>
    </row>
    <row r="63" spans="1:45" s="102" customFormat="1" ht="76.5" x14ac:dyDescent="0.2">
      <c r="A63" s="172"/>
      <c r="B63" s="115"/>
      <c r="C63" s="115"/>
      <c r="D63" s="110"/>
      <c r="E63" s="97" t="s">
        <v>70</v>
      </c>
      <c r="F63" s="97" t="s">
        <v>169</v>
      </c>
      <c r="G63" s="97" t="s">
        <v>262</v>
      </c>
      <c r="H63" s="97" t="s">
        <v>170</v>
      </c>
      <c r="I63" s="97"/>
      <c r="J63" s="97"/>
      <c r="K63" s="97"/>
      <c r="L63" s="48">
        <v>2</v>
      </c>
      <c r="M63" s="49">
        <v>3</v>
      </c>
      <c r="N63" s="97">
        <f t="shared" si="20"/>
        <v>6</v>
      </c>
      <c r="O63" s="97" t="str">
        <f t="shared" si="21"/>
        <v>(M)</v>
      </c>
      <c r="P63" s="97">
        <v>10</v>
      </c>
      <c r="Q63" s="97">
        <f t="shared" si="22"/>
        <v>60</v>
      </c>
      <c r="R63" s="97" t="str">
        <f t="shared" si="23"/>
        <v>III</v>
      </c>
      <c r="S63" s="50" t="str">
        <f t="shared" si="4"/>
        <v>Aceptable</v>
      </c>
      <c r="T63" s="97">
        <v>1</v>
      </c>
      <c r="W63" s="97"/>
      <c r="X63" s="101" t="s">
        <v>342</v>
      </c>
      <c r="Y63" s="97"/>
      <c r="Z63" s="97" t="s">
        <v>71</v>
      </c>
      <c r="AA63" s="97" t="s">
        <v>465</v>
      </c>
      <c r="AB63" s="111"/>
      <c r="AC63" s="111"/>
      <c r="AD63" s="111"/>
      <c r="AE63" s="111"/>
      <c r="AF63" s="111"/>
      <c r="AG63" s="64"/>
      <c r="AH63" s="64"/>
      <c r="AI63" s="64"/>
      <c r="AJ63" s="65"/>
      <c r="AK63" s="81"/>
      <c r="AL63" s="64"/>
      <c r="AM63" s="64"/>
      <c r="AN63" s="64"/>
      <c r="AO63" s="64"/>
      <c r="AP63" s="64"/>
      <c r="AR63" s="86"/>
      <c r="AS63" s="87"/>
    </row>
    <row r="64" spans="1:45" s="102" customFormat="1" ht="38.25" x14ac:dyDescent="0.2">
      <c r="A64" s="172"/>
      <c r="B64" s="115"/>
      <c r="C64" s="115"/>
      <c r="D64" s="110"/>
      <c r="E64" s="97" t="s">
        <v>70</v>
      </c>
      <c r="F64" s="97" t="s">
        <v>216</v>
      </c>
      <c r="G64" s="97" t="s">
        <v>252</v>
      </c>
      <c r="H64" s="97" t="s">
        <v>171</v>
      </c>
      <c r="I64" s="97"/>
      <c r="J64" s="97"/>
      <c r="K64" s="97" t="s">
        <v>172</v>
      </c>
      <c r="L64" s="48">
        <v>6</v>
      </c>
      <c r="M64" s="49">
        <v>2</v>
      </c>
      <c r="N64" s="97">
        <f t="shared" si="20"/>
        <v>12</v>
      </c>
      <c r="O64" s="97" t="str">
        <f t="shared" si="21"/>
        <v>(A)</v>
      </c>
      <c r="P64" s="97">
        <v>25</v>
      </c>
      <c r="Q64" s="97">
        <f t="shared" si="22"/>
        <v>300</v>
      </c>
      <c r="R64" s="97" t="str">
        <f t="shared" si="23"/>
        <v>II</v>
      </c>
      <c r="S64" s="50" t="str">
        <f t="shared" si="4"/>
        <v>Aceptable con Control Especifico</v>
      </c>
      <c r="T64" s="97">
        <v>1</v>
      </c>
      <c r="U64" s="97"/>
      <c r="V64" s="97"/>
      <c r="W64" s="97"/>
      <c r="X64" s="97" t="s">
        <v>341</v>
      </c>
      <c r="Y64" s="97" t="s">
        <v>167</v>
      </c>
      <c r="Z64" s="97" t="s">
        <v>71</v>
      </c>
      <c r="AA64" s="97" t="s">
        <v>465</v>
      </c>
      <c r="AB64" s="111"/>
      <c r="AC64" s="111"/>
      <c r="AD64" s="111"/>
      <c r="AE64" s="111"/>
      <c r="AF64" s="111"/>
      <c r="AG64" s="64"/>
      <c r="AH64" s="64"/>
      <c r="AI64" s="64"/>
      <c r="AJ64" s="65"/>
      <c r="AK64" s="81"/>
      <c r="AL64" s="64"/>
      <c r="AM64" s="64"/>
      <c r="AN64" s="64"/>
      <c r="AO64" s="64"/>
      <c r="AP64" s="64"/>
      <c r="AR64" s="89" t="s">
        <v>94</v>
      </c>
      <c r="AS64" s="89"/>
    </row>
    <row r="65" spans="1:45" s="102" customFormat="1" ht="63.75" x14ac:dyDescent="0.2">
      <c r="A65" s="172"/>
      <c r="B65" s="115"/>
      <c r="C65" s="115"/>
      <c r="D65" s="110"/>
      <c r="E65" s="97" t="s">
        <v>70</v>
      </c>
      <c r="F65" s="101" t="s">
        <v>343</v>
      </c>
      <c r="G65" s="97" t="s">
        <v>327</v>
      </c>
      <c r="H65" s="58" t="s">
        <v>217</v>
      </c>
      <c r="I65" s="97"/>
      <c r="J65" s="58" t="s">
        <v>224</v>
      </c>
      <c r="K65" s="97" t="s">
        <v>174</v>
      </c>
      <c r="L65" s="48">
        <v>6</v>
      </c>
      <c r="M65" s="49">
        <v>4</v>
      </c>
      <c r="N65" s="97">
        <f t="shared" si="20"/>
        <v>24</v>
      </c>
      <c r="O65" s="97" t="str">
        <f t="shared" si="21"/>
        <v>(MA)</v>
      </c>
      <c r="P65" s="97">
        <v>10</v>
      </c>
      <c r="Q65" s="97">
        <f t="shared" si="22"/>
        <v>240</v>
      </c>
      <c r="R65" s="97" t="str">
        <f t="shared" si="23"/>
        <v>II</v>
      </c>
      <c r="S65" s="50" t="str">
        <f t="shared" si="4"/>
        <v>Aceptable con Control Especifico</v>
      </c>
      <c r="T65" s="97">
        <v>1</v>
      </c>
      <c r="X65" s="97" t="s">
        <v>344</v>
      </c>
      <c r="Z65" s="97" t="s">
        <v>71</v>
      </c>
      <c r="AA65" s="97" t="s">
        <v>465</v>
      </c>
      <c r="AB65" s="111"/>
      <c r="AC65" s="111"/>
      <c r="AD65" s="111"/>
      <c r="AE65" s="111"/>
      <c r="AF65" s="111"/>
      <c r="AG65" s="64"/>
      <c r="AH65" s="64"/>
      <c r="AI65" s="64"/>
      <c r="AJ65" s="65"/>
      <c r="AK65" s="81"/>
      <c r="AL65" s="64"/>
      <c r="AM65" s="64"/>
      <c r="AN65" s="64"/>
      <c r="AO65" s="64"/>
      <c r="AP65" s="64"/>
      <c r="AR65" s="83" t="s">
        <v>20</v>
      </c>
      <c r="AS65" s="83"/>
    </row>
    <row r="66" spans="1:45" s="102" customFormat="1" ht="51" x14ac:dyDescent="0.2">
      <c r="A66" s="172"/>
      <c r="B66" s="110" t="s">
        <v>175</v>
      </c>
      <c r="C66" s="115" t="s">
        <v>353</v>
      </c>
      <c r="D66" s="110" t="s">
        <v>338</v>
      </c>
      <c r="E66" s="97" t="s">
        <v>70</v>
      </c>
      <c r="F66" s="101" t="s">
        <v>176</v>
      </c>
      <c r="G66" s="97" t="s">
        <v>362</v>
      </c>
      <c r="H66" s="97" t="s">
        <v>177</v>
      </c>
      <c r="I66" s="97"/>
      <c r="J66" s="97"/>
      <c r="K66" s="97" t="s">
        <v>106</v>
      </c>
      <c r="L66" s="48">
        <v>2</v>
      </c>
      <c r="M66" s="49">
        <v>4</v>
      </c>
      <c r="N66" s="97">
        <f t="shared" ref="N66:N74" si="24">+L66*M66</f>
        <v>8</v>
      </c>
      <c r="O66" s="97" t="str">
        <f t="shared" ref="O66:O74" si="25">IF(N66&lt;2,"O",IF(N66&lt;=4,"(B)",IF(N66&lt;=8,"(M)",IF(N66&lt;=20,"(A)","(MA)"))))</f>
        <v>(M)</v>
      </c>
      <c r="P66" s="97">
        <v>25</v>
      </c>
      <c r="Q66" s="97">
        <f t="shared" ref="Q66:Q74" si="26">+N66*P66</f>
        <v>200</v>
      </c>
      <c r="R66" s="97" t="str">
        <f t="shared" ref="R66:R74" si="27">IF(Q66&lt;20,"O",IF(Q66&lt;=20,"IV",IF(Q66&lt;=120,"III",IF(Q66&lt;=500,"II","I"))))</f>
        <v>II</v>
      </c>
      <c r="S66" s="50" t="str">
        <f t="shared" si="4"/>
        <v>Aceptable con Control Especifico</v>
      </c>
      <c r="T66" s="97">
        <v>1</v>
      </c>
      <c r="V66" s="97"/>
      <c r="W66" s="97"/>
      <c r="X66" s="97" t="s">
        <v>378</v>
      </c>
      <c r="Y66" s="97"/>
      <c r="Z66" s="97" t="s">
        <v>71</v>
      </c>
      <c r="AA66" s="97" t="s">
        <v>465</v>
      </c>
      <c r="AB66" s="111"/>
      <c r="AC66" s="111"/>
      <c r="AD66" s="111"/>
      <c r="AE66" s="111"/>
      <c r="AF66" s="111"/>
      <c r="AG66" s="64"/>
      <c r="AH66" s="64"/>
      <c r="AI66" s="64"/>
      <c r="AJ66" s="65"/>
      <c r="AK66" s="81"/>
      <c r="AL66" s="64"/>
      <c r="AM66" s="64"/>
      <c r="AN66" s="64"/>
      <c r="AO66" s="64"/>
      <c r="AP66" s="64"/>
      <c r="AR66" s="86" t="s">
        <v>59</v>
      </c>
      <c r="AS66" s="87"/>
    </row>
    <row r="67" spans="1:45" s="97" customFormat="1" ht="25.5" x14ac:dyDescent="0.2">
      <c r="A67" s="172"/>
      <c r="B67" s="110"/>
      <c r="C67" s="115"/>
      <c r="D67" s="110"/>
      <c r="E67" s="97" t="s">
        <v>70</v>
      </c>
      <c r="F67" s="97" t="s">
        <v>218</v>
      </c>
      <c r="G67" s="97" t="s">
        <v>345</v>
      </c>
      <c r="H67" s="97" t="s">
        <v>178</v>
      </c>
      <c r="K67" s="97" t="s">
        <v>179</v>
      </c>
      <c r="L67" s="48">
        <v>2</v>
      </c>
      <c r="M67" s="49">
        <v>4</v>
      </c>
      <c r="N67" s="97">
        <f t="shared" si="24"/>
        <v>8</v>
      </c>
      <c r="O67" s="97" t="str">
        <f t="shared" si="25"/>
        <v>(M)</v>
      </c>
      <c r="P67" s="97">
        <v>10</v>
      </c>
      <c r="Q67" s="97">
        <f t="shared" si="26"/>
        <v>80</v>
      </c>
      <c r="R67" s="97" t="str">
        <f t="shared" si="27"/>
        <v>III</v>
      </c>
      <c r="S67" s="50" t="str">
        <f t="shared" si="4"/>
        <v>Aceptable</v>
      </c>
      <c r="T67" s="97">
        <v>1</v>
      </c>
      <c r="X67" s="97" t="s">
        <v>346</v>
      </c>
      <c r="Y67" s="97" t="s">
        <v>347</v>
      </c>
      <c r="Z67" s="97" t="s">
        <v>71</v>
      </c>
      <c r="AA67" s="97" t="s">
        <v>465</v>
      </c>
      <c r="AB67" s="111"/>
      <c r="AC67" s="111"/>
      <c r="AD67" s="111"/>
      <c r="AE67" s="111"/>
      <c r="AF67" s="111"/>
      <c r="AG67" s="64"/>
      <c r="AH67" s="64"/>
      <c r="AI67" s="64"/>
      <c r="AJ67" s="65"/>
      <c r="AK67" s="81"/>
      <c r="AL67" s="64"/>
      <c r="AM67" s="64"/>
      <c r="AN67" s="64"/>
      <c r="AO67" s="64"/>
      <c r="AP67" s="64"/>
      <c r="AQ67" s="102"/>
      <c r="AR67" s="83" t="s">
        <v>20</v>
      </c>
      <c r="AS67" s="83"/>
    </row>
    <row r="68" spans="1:45" s="102" customFormat="1" ht="63.75" x14ac:dyDescent="0.2">
      <c r="A68" s="172"/>
      <c r="B68" s="110"/>
      <c r="C68" s="115"/>
      <c r="D68" s="110"/>
      <c r="E68" s="97" t="s">
        <v>70</v>
      </c>
      <c r="F68" s="101" t="s">
        <v>348</v>
      </c>
      <c r="G68" s="97" t="s">
        <v>349</v>
      </c>
      <c r="H68" s="101" t="s">
        <v>78</v>
      </c>
      <c r="I68" s="97"/>
      <c r="J68" s="97"/>
      <c r="K68" s="97" t="s">
        <v>153</v>
      </c>
      <c r="L68" s="48">
        <v>6</v>
      </c>
      <c r="M68" s="49">
        <v>4</v>
      </c>
      <c r="N68" s="97">
        <f t="shared" si="24"/>
        <v>24</v>
      </c>
      <c r="O68" s="97" t="str">
        <f t="shared" si="25"/>
        <v>(MA)</v>
      </c>
      <c r="P68" s="97">
        <v>10</v>
      </c>
      <c r="Q68" s="97">
        <f t="shared" si="26"/>
        <v>240</v>
      </c>
      <c r="R68" s="97" t="str">
        <f t="shared" si="27"/>
        <v>II</v>
      </c>
      <c r="S68" s="50" t="str">
        <f t="shared" si="4"/>
        <v>Aceptable con Control Especifico</v>
      </c>
      <c r="T68" s="97">
        <v>1</v>
      </c>
      <c r="X68" s="97" t="s">
        <v>350</v>
      </c>
      <c r="Z68" s="97" t="s">
        <v>71</v>
      </c>
      <c r="AA68" s="97" t="s">
        <v>465</v>
      </c>
      <c r="AB68" s="111"/>
      <c r="AC68" s="111"/>
      <c r="AD68" s="111"/>
      <c r="AE68" s="111"/>
      <c r="AF68" s="111"/>
      <c r="AG68" s="64"/>
      <c r="AH68" s="64"/>
      <c r="AI68" s="64"/>
      <c r="AJ68" s="65"/>
      <c r="AK68" s="81"/>
      <c r="AL68" s="64"/>
      <c r="AM68" s="64"/>
      <c r="AN68" s="64"/>
      <c r="AO68" s="64"/>
      <c r="AP68" s="64"/>
      <c r="AR68" s="83" t="s">
        <v>42</v>
      </c>
      <c r="AS68" s="83"/>
    </row>
    <row r="69" spans="1:45" s="102" customFormat="1" ht="51" x14ac:dyDescent="0.2">
      <c r="A69" s="172"/>
      <c r="B69" s="110"/>
      <c r="C69" s="115"/>
      <c r="D69" s="110"/>
      <c r="E69" s="97" t="s">
        <v>70</v>
      </c>
      <c r="F69" s="97" t="s">
        <v>358</v>
      </c>
      <c r="G69" s="97" t="s">
        <v>262</v>
      </c>
      <c r="H69" s="97" t="s">
        <v>156</v>
      </c>
      <c r="I69" s="97"/>
      <c r="J69" s="97"/>
      <c r="K69" s="97" t="s">
        <v>210</v>
      </c>
      <c r="L69" s="48">
        <v>2</v>
      </c>
      <c r="M69" s="49">
        <v>3</v>
      </c>
      <c r="N69" s="97">
        <f t="shared" si="24"/>
        <v>6</v>
      </c>
      <c r="O69" s="97" t="str">
        <f t="shared" si="25"/>
        <v>(M)</v>
      </c>
      <c r="P69" s="97">
        <v>10</v>
      </c>
      <c r="Q69" s="97">
        <f t="shared" si="26"/>
        <v>60</v>
      </c>
      <c r="R69" s="97" t="str">
        <f t="shared" si="27"/>
        <v>III</v>
      </c>
      <c r="S69" s="50" t="str">
        <f t="shared" si="4"/>
        <v>Aceptable</v>
      </c>
      <c r="T69" s="97">
        <v>1</v>
      </c>
      <c r="V69" s="97"/>
      <c r="W69" s="97"/>
      <c r="X69" s="97" t="s">
        <v>351</v>
      </c>
      <c r="Y69" s="97"/>
      <c r="Z69" s="97" t="s">
        <v>71</v>
      </c>
      <c r="AA69" s="97" t="s">
        <v>465</v>
      </c>
      <c r="AB69" s="111"/>
      <c r="AC69" s="111"/>
      <c r="AD69" s="111"/>
      <c r="AE69" s="111"/>
      <c r="AF69" s="111"/>
      <c r="AG69" s="64"/>
      <c r="AH69" s="64"/>
      <c r="AI69" s="64"/>
      <c r="AJ69" s="65"/>
      <c r="AK69" s="81"/>
      <c r="AL69" s="64"/>
      <c r="AM69" s="64"/>
      <c r="AN69" s="64"/>
      <c r="AO69" s="64"/>
      <c r="AP69" s="64"/>
      <c r="AR69" s="86" t="s">
        <v>58</v>
      </c>
      <c r="AS69" s="87"/>
    </row>
    <row r="70" spans="1:45" s="92" customFormat="1" ht="51" x14ac:dyDescent="0.2">
      <c r="A70" s="172"/>
      <c r="B70" s="110" t="s">
        <v>181</v>
      </c>
      <c r="C70" s="115" t="s">
        <v>182</v>
      </c>
      <c r="D70" s="110" t="s">
        <v>183</v>
      </c>
      <c r="E70" s="97" t="s">
        <v>70</v>
      </c>
      <c r="F70" s="97" t="s">
        <v>184</v>
      </c>
      <c r="G70" s="97" t="s">
        <v>362</v>
      </c>
      <c r="H70" s="97" t="s">
        <v>177</v>
      </c>
      <c r="I70" s="97"/>
      <c r="J70" s="97"/>
      <c r="K70" s="97" t="s">
        <v>106</v>
      </c>
      <c r="L70" s="97">
        <v>2</v>
      </c>
      <c r="M70" s="97">
        <v>4</v>
      </c>
      <c r="N70" s="97">
        <f t="shared" si="24"/>
        <v>8</v>
      </c>
      <c r="O70" s="97" t="str">
        <f t="shared" si="25"/>
        <v>(M)</v>
      </c>
      <c r="P70" s="97">
        <v>25</v>
      </c>
      <c r="Q70" s="97">
        <f t="shared" si="26"/>
        <v>200</v>
      </c>
      <c r="R70" s="97" t="str">
        <f t="shared" si="27"/>
        <v>II</v>
      </c>
      <c r="S70" s="50" t="str">
        <f t="shared" si="4"/>
        <v>Aceptable con Control Especifico</v>
      </c>
      <c r="T70" s="101">
        <v>2</v>
      </c>
      <c r="U70" s="101"/>
      <c r="V70" s="101"/>
      <c r="W70" s="101"/>
      <c r="X70" s="101" t="s">
        <v>378</v>
      </c>
      <c r="Y70" s="101"/>
      <c r="Z70" s="101" t="s">
        <v>71</v>
      </c>
      <c r="AA70" s="97" t="s">
        <v>465</v>
      </c>
      <c r="AB70" s="111"/>
      <c r="AC70" s="111"/>
      <c r="AD70" s="111"/>
      <c r="AE70" s="111"/>
      <c r="AF70" s="111"/>
      <c r="AG70" s="64"/>
      <c r="AH70" s="64"/>
      <c r="AI70" s="64"/>
      <c r="AJ70" s="65"/>
      <c r="AK70" s="81"/>
      <c r="AL70" s="64"/>
      <c r="AM70" s="64"/>
      <c r="AN70" s="64"/>
      <c r="AO70" s="64"/>
      <c r="AP70" s="64"/>
      <c r="AQ70" s="102"/>
      <c r="AR70" s="90" t="s">
        <v>59</v>
      </c>
      <c r="AS70" s="91"/>
    </row>
    <row r="71" spans="1:45" s="92" customFormat="1" ht="25.5" x14ac:dyDescent="0.2">
      <c r="A71" s="172"/>
      <c r="B71" s="110"/>
      <c r="C71" s="115"/>
      <c r="D71" s="110"/>
      <c r="E71" s="97" t="s">
        <v>70</v>
      </c>
      <c r="F71" s="97" t="s">
        <v>218</v>
      </c>
      <c r="G71" s="97" t="s">
        <v>345</v>
      </c>
      <c r="H71" s="97" t="s">
        <v>178</v>
      </c>
      <c r="I71" s="97"/>
      <c r="J71" s="97"/>
      <c r="K71" s="97" t="s">
        <v>179</v>
      </c>
      <c r="L71" s="97">
        <v>2</v>
      </c>
      <c r="M71" s="97">
        <v>4</v>
      </c>
      <c r="N71" s="97">
        <f t="shared" si="24"/>
        <v>8</v>
      </c>
      <c r="O71" s="97" t="str">
        <f t="shared" si="25"/>
        <v>(M)</v>
      </c>
      <c r="P71" s="97">
        <v>10</v>
      </c>
      <c r="Q71" s="97">
        <f t="shared" si="26"/>
        <v>80</v>
      </c>
      <c r="R71" s="97" t="str">
        <f t="shared" si="27"/>
        <v>III</v>
      </c>
      <c r="S71" s="50" t="str">
        <f t="shared" si="4"/>
        <v>Aceptable</v>
      </c>
      <c r="T71" s="101">
        <v>2</v>
      </c>
      <c r="U71" s="101"/>
      <c r="V71" s="101"/>
      <c r="W71" s="101"/>
      <c r="X71" s="101" t="s">
        <v>219</v>
      </c>
      <c r="Y71" s="97" t="s">
        <v>347</v>
      </c>
      <c r="Z71" s="101" t="s">
        <v>71</v>
      </c>
      <c r="AA71" s="97" t="s">
        <v>465</v>
      </c>
      <c r="AB71" s="111"/>
      <c r="AC71" s="111"/>
      <c r="AD71" s="111"/>
      <c r="AE71" s="111"/>
      <c r="AF71" s="111"/>
      <c r="AG71" s="64"/>
      <c r="AH71" s="64"/>
      <c r="AI71" s="64"/>
      <c r="AJ71" s="65"/>
      <c r="AK71" s="81"/>
      <c r="AL71" s="64"/>
      <c r="AM71" s="64"/>
      <c r="AN71" s="64"/>
      <c r="AO71" s="64"/>
      <c r="AP71" s="64"/>
      <c r="AQ71" s="102"/>
      <c r="AR71" s="93" t="s">
        <v>20</v>
      </c>
      <c r="AS71" s="93"/>
    </row>
    <row r="72" spans="1:45" s="102" customFormat="1" ht="63.75" x14ac:dyDescent="0.2">
      <c r="A72" s="172"/>
      <c r="B72" s="110"/>
      <c r="C72" s="115"/>
      <c r="D72" s="110"/>
      <c r="E72" s="97" t="s">
        <v>70</v>
      </c>
      <c r="F72" s="97" t="s">
        <v>220</v>
      </c>
      <c r="G72" s="97" t="s">
        <v>349</v>
      </c>
      <c r="H72" s="97" t="s">
        <v>78</v>
      </c>
      <c r="I72" s="97"/>
      <c r="J72" s="97"/>
      <c r="K72" s="97" t="s">
        <v>153</v>
      </c>
      <c r="L72" s="97">
        <v>2</v>
      </c>
      <c r="M72" s="97">
        <v>2</v>
      </c>
      <c r="N72" s="97">
        <f t="shared" si="24"/>
        <v>4</v>
      </c>
      <c r="O72" s="97" t="str">
        <f t="shared" si="25"/>
        <v>(B)</v>
      </c>
      <c r="P72" s="97">
        <v>25</v>
      </c>
      <c r="Q72" s="97">
        <f t="shared" si="26"/>
        <v>100</v>
      </c>
      <c r="R72" s="97" t="str">
        <f t="shared" si="27"/>
        <v>III</v>
      </c>
      <c r="S72" s="50" t="str">
        <f t="shared" si="4"/>
        <v>Aceptable</v>
      </c>
      <c r="T72" s="101">
        <v>2</v>
      </c>
      <c r="U72" s="101"/>
      <c r="V72" s="101"/>
      <c r="W72" s="101"/>
      <c r="X72" s="97" t="s">
        <v>355</v>
      </c>
      <c r="Y72" s="101"/>
      <c r="Z72" s="101" t="s">
        <v>71</v>
      </c>
      <c r="AA72" s="97" t="s">
        <v>465</v>
      </c>
      <c r="AB72" s="111"/>
      <c r="AC72" s="111"/>
      <c r="AD72" s="111"/>
      <c r="AE72" s="111"/>
      <c r="AF72" s="111"/>
      <c r="AG72" s="64"/>
      <c r="AH72" s="64"/>
      <c r="AI72" s="64"/>
      <c r="AJ72" s="65"/>
      <c r="AK72" s="81"/>
      <c r="AL72" s="64"/>
      <c r="AM72" s="64"/>
      <c r="AN72" s="64"/>
      <c r="AO72" s="64"/>
      <c r="AP72" s="64"/>
      <c r="AR72" s="83" t="s">
        <v>42</v>
      </c>
      <c r="AS72" s="83"/>
    </row>
    <row r="73" spans="1:45" s="92" customFormat="1" ht="38.25" x14ac:dyDescent="0.2">
      <c r="A73" s="172"/>
      <c r="B73" s="110"/>
      <c r="C73" s="115"/>
      <c r="D73" s="110"/>
      <c r="E73" s="97" t="s">
        <v>70</v>
      </c>
      <c r="F73" s="97" t="s">
        <v>354</v>
      </c>
      <c r="G73" s="97" t="s">
        <v>276</v>
      </c>
      <c r="H73" s="97" t="s">
        <v>356</v>
      </c>
      <c r="I73" s="97"/>
      <c r="J73" s="97" t="s">
        <v>110</v>
      </c>
      <c r="K73" s="97" t="s">
        <v>153</v>
      </c>
      <c r="L73" s="97">
        <v>6</v>
      </c>
      <c r="M73" s="97">
        <v>3</v>
      </c>
      <c r="N73" s="97">
        <f t="shared" si="24"/>
        <v>18</v>
      </c>
      <c r="O73" s="97" t="str">
        <f t="shared" si="25"/>
        <v>(A)</v>
      </c>
      <c r="P73" s="97">
        <v>10</v>
      </c>
      <c r="Q73" s="97">
        <f t="shared" si="26"/>
        <v>180</v>
      </c>
      <c r="R73" s="97" t="str">
        <f t="shared" si="27"/>
        <v>II</v>
      </c>
      <c r="S73" s="50" t="str">
        <f t="shared" si="4"/>
        <v>Aceptable con Control Especifico</v>
      </c>
      <c r="T73" s="101">
        <v>2</v>
      </c>
      <c r="U73" s="101"/>
      <c r="V73" s="101"/>
      <c r="W73" s="101"/>
      <c r="X73" s="101" t="s">
        <v>357</v>
      </c>
      <c r="Y73" s="101"/>
      <c r="Z73" s="101" t="s">
        <v>71</v>
      </c>
      <c r="AA73" s="97" t="s">
        <v>465</v>
      </c>
      <c r="AB73" s="111"/>
      <c r="AC73" s="111"/>
      <c r="AD73" s="111"/>
      <c r="AE73" s="111"/>
      <c r="AF73" s="111"/>
      <c r="AG73" s="64"/>
      <c r="AH73" s="64"/>
      <c r="AI73" s="64"/>
      <c r="AJ73" s="65"/>
      <c r="AK73" s="81"/>
      <c r="AL73" s="64"/>
      <c r="AM73" s="64"/>
      <c r="AN73" s="64"/>
      <c r="AO73" s="64"/>
      <c r="AP73" s="64"/>
      <c r="AQ73" s="102"/>
      <c r="AR73" s="90" t="s">
        <v>180</v>
      </c>
      <c r="AS73" s="91"/>
    </row>
    <row r="74" spans="1:45" s="92" customFormat="1" ht="51.75" thickBot="1" x14ac:dyDescent="0.25">
      <c r="A74" s="173"/>
      <c r="B74" s="174"/>
      <c r="C74" s="175"/>
      <c r="D74" s="174"/>
      <c r="E74" s="109" t="s">
        <v>70</v>
      </c>
      <c r="F74" s="109" t="s">
        <v>358</v>
      </c>
      <c r="G74" s="109" t="s">
        <v>262</v>
      </c>
      <c r="H74" s="109" t="s">
        <v>156</v>
      </c>
      <c r="I74" s="109"/>
      <c r="J74" s="109"/>
      <c r="K74" s="109" t="s">
        <v>210</v>
      </c>
      <c r="L74" s="109">
        <v>6</v>
      </c>
      <c r="M74" s="109">
        <v>3</v>
      </c>
      <c r="N74" s="109">
        <f t="shared" si="24"/>
        <v>18</v>
      </c>
      <c r="O74" s="109" t="str">
        <f t="shared" si="25"/>
        <v>(A)</v>
      </c>
      <c r="P74" s="109">
        <v>10</v>
      </c>
      <c r="Q74" s="109">
        <f t="shared" si="26"/>
        <v>180</v>
      </c>
      <c r="R74" s="109" t="str">
        <f t="shared" si="27"/>
        <v>II</v>
      </c>
      <c r="S74" s="50" t="str">
        <f t="shared" si="4"/>
        <v>Aceptable con Control Especifico</v>
      </c>
      <c r="T74" s="59">
        <v>2</v>
      </c>
      <c r="U74" s="59"/>
      <c r="V74" s="59"/>
      <c r="W74" s="59"/>
      <c r="X74" s="109" t="s">
        <v>351</v>
      </c>
      <c r="Y74" s="59"/>
      <c r="Z74" s="59" t="s">
        <v>71</v>
      </c>
      <c r="AA74" s="97" t="s">
        <v>465</v>
      </c>
      <c r="AB74" s="176"/>
      <c r="AC74" s="176"/>
      <c r="AD74" s="176"/>
      <c r="AE74" s="176"/>
      <c r="AF74" s="176"/>
      <c r="AG74" s="68"/>
      <c r="AH74" s="68"/>
      <c r="AI74" s="68"/>
      <c r="AJ74" s="69"/>
      <c r="AK74" s="81"/>
      <c r="AL74" s="64"/>
      <c r="AM74" s="64"/>
      <c r="AN74" s="64"/>
      <c r="AO74" s="64"/>
      <c r="AP74" s="64"/>
      <c r="AQ74" s="102"/>
      <c r="AR74" s="90" t="s">
        <v>58</v>
      </c>
      <c r="AS74" s="91"/>
    </row>
    <row r="75" spans="1:45" ht="255" x14ac:dyDescent="0.2">
      <c r="A75" s="166"/>
      <c r="B75" s="110" t="s">
        <v>384</v>
      </c>
      <c r="C75" s="110" t="s">
        <v>467</v>
      </c>
      <c r="D75" s="110" t="s">
        <v>468</v>
      </c>
      <c r="E75" s="101" t="s">
        <v>70</v>
      </c>
      <c r="F75" s="101" t="s">
        <v>385</v>
      </c>
      <c r="G75" s="51" t="s">
        <v>198</v>
      </c>
      <c r="H75" s="60" t="s">
        <v>19</v>
      </c>
      <c r="I75" s="101" t="s">
        <v>386</v>
      </c>
      <c r="J75" s="101"/>
      <c r="K75" s="101" t="s">
        <v>454</v>
      </c>
      <c r="L75" s="51">
        <v>2</v>
      </c>
      <c r="M75" s="101">
        <v>4</v>
      </c>
      <c r="N75" s="101">
        <f>+L75*M75</f>
        <v>8</v>
      </c>
      <c r="O75" s="101" t="str">
        <f>IF(N75&lt;2,"O",IF(N75&lt;=4,"(B)",IF(N75&lt;=8,"(M)",IF(N75&lt;=20,"(A)","(MA)"))))</f>
        <v>(M)</v>
      </c>
      <c r="P75" s="101">
        <v>10</v>
      </c>
      <c r="Q75" s="101">
        <f>+N75*P75</f>
        <v>80</v>
      </c>
      <c r="R75" s="101" t="str">
        <f>IF(Q75&lt;20,"O",IF(Q75&lt;=20,"IV",IF(Q75&lt;=120,"III",IF(Q75&lt;=500,"II","I"))))</f>
        <v>III</v>
      </c>
      <c r="S75" s="50" t="str">
        <f t="shared" si="4"/>
        <v>Aceptable</v>
      </c>
      <c r="T75" s="101"/>
      <c r="U75" s="101" t="s">
        <v>387</v>
      </c>
      <c r="V75" s="101"/>
      <c r="W75" s="101"/>
      <c r="X75" s="101"/>
      <c r="Y75" s="101"/>
      <c r="Z75" s="101" t="s">
        <v>455</v>
      </c>
      <c r="AA75" s="101" t="s">
        <v>388</v>
      </c>
      <c r="AB75" s="101"/>
      <c r="AC75" s="94"/>
      <c r="AD75" s="95"/>
      <c r="AE75" s="95"/>
      <c r="AF75" s="95"/>
      <c r="AG75" s="96"/>
    </row>
    <row r="76" spans="1:45" ht="114.75" x14ac:dyDescent="0.2">
      <c r="A76" s="166"/>
      <c r="B76" s="110"/>
      <c r="C76" s="110"/>
      <c r="D76" s="110"/>
      <c r="E76" s="101" t="s">
        <v>70</v>
      </c>
      <c r="F76" s="97" t="s">
        <v>389</v>
      </c>
      <c r="G76" s="51" t="s">
        <v>206</v>
      </c>
      <c r="H76" s="60" t="s">
        <v>44</v>
      </c>
      <c r="I76" s="97" t="s">
        <v>390</v>
      </c>
      <c r="J76" s="97"/>
      <c r="K76" s="97" t="s">
        <v>391</v>
      </c>
      <c r="L76" s="48">
        <v>2</v>
      </c>
      <c r="M76" s="49">
        <v>4</v>
      </c>
      <c r="N76" s="101">
        <f>+L76*M76</f>
        <v>8</v>
      </c>
      <c r="O76" s="101" t="str">
        <f>IF(N76&lt;2,"O",IF(N76&lt;=4,"(B)",IF(N76&lt;=8,"(M)",IF(N76&lt;=20,"(A)","(MA)"))))</f>
        <v>(M)</v>
      </c>
      <c r="P76" s="101">
        <v>25</v>
      </c>
      <c r="Q76" s="101">
        <f>+N76*P76</f>
        <v>200</v>
      </c>
      <c r="R76" s="101" t="str">
        <f>IF(Q76&lt;20,"O",IF(Q76&lt;=20,"IV",IF(Q76&lt;=120,"III",IF(Q76&lt;=500,"II","I"))))</f>
        <v>II</v>
      </c>
      <c r="S76" s="50" t="str">
        <f t="shared" si="4"/>
        <v>Aceptable con Control Especifico</v>
      </c>
      <c r="T76" s="97"/>
      <c r="U76" s="102" t="s">
        <v>392</v>
      </c>
      <c r="V76" s="102"/>
      <c r="W76" s="102"/>
      <c r="X76" s="102"/>
      <c r="Y76" s="97"/>
      <c r="Z76" s="97" t="s">
        <v>393</v>
      </c>
      <c r="AA76" s="97" t="s">
        <v>465</v>
      </c>
      <c r="AB76" s="101"/>
      <c r="AC76" s="98"/>
      <c r="AD76" s="99"/>
      <c r="AE76" s="99"/>
      <c r="AF76" s="99"/>
      <c r="AG76" s="100"/>
    </row>
    <row r="77" spans="1:45" ht="204" x14ac:dyDescent="0.2">
      <c r="A77" s="166"/>
      <c r="B77" s="110"/>
      <c r="C77" s="110"/>
      <c r="D77" s="110"/>
      <c r="E77" s="101" t="s">
        <v>70</v>
      </c>
      <c r="F77" s="101" t="s">
        <v>394</v>
      </c>
      <c r="G77" s="51" t="s">
        <v>199</v>
      </c>
      <c r="H77" s="60" t="s">
        <v>21</v>
      </c>
      <c r="I77" s="101" t="s">
        <v>79</v>
      </c>
      <c r="J77" s="52"/>
      <c r="K77" s="97" t="s">
        <v>395</v>
      </c>
      <c r="L77" s="48">
        <v>2</v>
      </c>
      <c r="M77" s="49">
        <v>4</v>
      </c>
      <c r="N77" s="101">
        <f t="shared" ref="N77:N94" si="28">+L77*M77</f>
        <v>8</v>
      </c>
      <c r="O77" s="101" t="str">
        <f t="shared" ref="O77:O94" si="29">IF(N77&lt;2,"O",IF(N77&lt;=4,"(B)",IF(N77&lt;=8,"(M)",IF(N77&lt;=20,"(A)","(MA)"))))</f>
        <v>(M)</v>
      </c>
      <c r="P77" s="101">
        <v>10</v>
      </c>
      <c r="Q77" s="101">
        <f t="shared" ref="Q77:Q94" si="30">+N77*P77</f>
        <v>80</v>
      </c>
      <c r="R77" s="101" t="str">
        <f t="shared" ref="R77:R94" si="31">IF(Q77&lt;20,"O",IF(Q77&lt;=20,"IV",IF(Q77&lt;=120,"III",IF(Q77&lt;=500,"II","I"))))</f>
        <v>III</v>
      </c>
      <c r="S77" s="50" t="str">
        <f t="shared" si="4"/>
        <v>Aceptable</v>
      </c>
      <c r="T77" s="97"/>
      <c r="U77" s="102"/>
      <c r="V77" s="102"/>
      <c r="W77" s="102"/>
      <c r="X77" s="102"/>
      <c r="Y77" s="102" t="s">
        <v>396</v>
      </c>
      <c r="Z77" s="97" t="s">
        <v>456</v>
      </c>
      <c r="AA77" s="97" t="s">
        <v>465</v>
      </c>
      <c r="AB77" s="101"/>
      <c r="AC77" s="98"/>
      <c r="AD77" s="99"/>
      <c r="AE77" s="99"/>
      <c r="AF77" s="99"/>
      <c r="AG77" s="100"/>
    </row>
    <row r="78" spans="1:45" ht="204" x14ac:dyDescent="0.2">
      <c r="A78" s="166"/>
      <c r="B78" s="110"/>
      <c r="C78" s="110"/>
      <c r="D78" s="110"/>
      <c r="E78" s="101" t="s">
        <v>70</v>
      </c>
      <c r="F78" s="101" t="s">
        <v>397</v>
      </c>
      <c r="G78" s="51" t="s">
        <v>199</v>
      </c>
      <c r="H78" s="60" t="s">
        <v>21</v>
      </c>
      <c r="I78" s="97" t="s">
        <v>398</v>
      </c>
      <c r="J78" s="97"/>
      <c r="K78" s="97" t="s">
        <v>395</v>
      </c>
      <c r="L78" s="48">
        <v>2</v>
      </c>
      <c r="M78" s="49">
        <v>4</v>
      </c>
      <c r="N78" s="101">
        <f t="shared" si="28"/>
        <v>8</v>
      </c>
      <c r="O78" s="101" t="str">
        <f t="shared" si="29"/>
        <v>(M)</v>
      </c>
      <c r="P78" s="101">
        <v>25</v>
      </c>
      <c r="Q78" s="101">
        <f t="shared" si="30"/>
        <v>200</v>
      </c>
      <c r="R78" s="101" t="str">
        <f t="shared" si="31"/>
        <v>II</v>
      </c>
      <c r="S78" s="50" t="str">
        <f t="shared" si="4"/>
        <v>Aceptable con Control Especifico</v>
      </c>
      <c r="T78" s="97"/>
      <c r="U78" s="102" t="s">
        <v>399</v>
      </c>
      <c r="V78" s="102"/>
      <c r="W78" s="102"/>
      <c r="X78" s="102"/>
      <c r="Y78" s="102" t="s">
        <v>396</v>
      </c>
      <c r="Z78" s="97" t="s">
        <v>456</v>
      </c>
      <c r="AA78" s="97" t="s">
        <v>465</v>
      </c>
      <c r="AB78" s="101"/>
      <c r="AC78" s="98"/>
      <c r="AD78" s="99"/>
      <c r="AE78" s="99"/>
      <c r="AF78" s="99"/>
      <c r="AG78" s="100"/>
    </row>
    <row r="79" spans="1:45" ht="114.75" x14ac:dyDescent="0.2">
      <c r="A79" s="166"/>
      <c r="B79" s="110"/>
      <c r="C79" s="110"/>
      <c r="D79" s="110"/>
      <c r="E79" s="101" t="s">
        <v>70</v>
      </c>
      <c r="F79" s="97" t="s">
        <v>457</v>
      </c>
      <c r="G79" s="51" t="s">
        <v>206</v>
      </c>
      <c r="H79" s="60" t="s">
        <v>45</v>
      </c>
      <c r="I79" s="97" t="s">
        <v>400</v>
      </c>
      <c r="J79" s="97"/>
      <c r="K79" s="97" t="s">
        <v>391</v>
      </c>
      <c r="L79" s="48">
        <v>2</v>
      </c>
      <c r="M79" s="49">
        <v>4</v>
      </c>
      <c r="N79" s="101">
        <f t="shared" si="28"/>
        <v>8</v>
      </c>
      <c r="O79" s="101" t="str">
        <f t="shared" si="29"/>
        <v>(M)</v>
      </c>
      <c r="P79" s="101">
        <v>25</v>
      </c>
      <c r="Q79" s="101">
        <f t="shared" si="30"/>
        <v>200</v>
      </c>
      <c r="R79" s="101" t="str">
        <f t="shared" si="31"/>
        <v>II</v>
      </c>
      <c r="S79" s="50" t="str">
        <f t="shared" si="4"/>
        <v>Aceptable con Control Especifico</v>
      </c>
      <c r="T79" s="97"/>
      <c r="U79" s="102" t="s">
        <v>392</v>
      </c>
      <c r="V79" s="102"/>
      <c r="W79" s="102"/>
      <c r="X79" s="102"/>
      <c r="Y79" s="97"/>
      <c r="Z79" s="97" t="s">
        <v>393</v>
      </c>
      <c r="AA79" s="97" t="s">
        <v>465</v>
      </c>
      <c r="AB79" s="97"/>
      <c r="AC79" s="98"/>
      <c r="AD79" s="99"/>
      <c r="AE79" s="99"/>
      <c r="AF79" s="99"/>
      <c r="AG79" s="100"/>
    </row>
    <row r="80" spans="1:45" ht="63.75" x14ac:dyDescent="0.2">
      <c r="A80" s="166"/>
      <c r="B80" s="110"/>
      <c r="C80" s="110"/>
      <c r="D80" s="110"/>
      <c r="E80" s="101" t="s">
        <v>70</v>
      </c>
      <c r="F80" s="108" t="s">
        <v>401</v>
      </c>
      <c r="G80" s="51" t="s">
        <v>40</v>
      </c>
      <c r="H80" s="60" t="s">
        <v>402</v>
      </c>
      <c r="I80" s="101" t="s">
        <v>147</v>
      </c>
      <c r="J80" s="97"/>
      <c r="K80" s="97" t="s">
        <v>403</v>
      </c>
      <c r="L80" s="48">
        <v>2</v>
      </c>
      <c r="M80" s="49">
        <v>3</v>
      </c>
      <c r="N80" s="101">
        <f t="shared" si="28"/>
        <v>6</v>
      </c>
      <c r="O80" s="101" t="str">
        <f t="shared" si="29"/>
        <v>(M)</v>
      </c>
      <c r="P80" s="101">
        <v>25</v>
      </c>
      <c r="Q80" s="101">
        <f t="shared" si="30"/>
        <v>150</v>
      </c>
      <c r="R80" s="101" t="str">
        <f t="shared" si="31"/>
        <v>II</v>
      </c>
      <c r="S80" s="50" t="str">
        <f t="shared" ref="S80:S105" si="32">IF(R80="I","No aceptable",IF(R80="II","Aceptable con Control Especifico",IF(R80=0,"","Aceptable")))</f>
        <v>Aceptable con Control Especifico</v>
      </c>
      <c r="T80" s="97"/>
      <c r="U80" s="102" t="s">
        <v>404</v>
      </c>
      <c r="V80" s="102"/>
      <c r="W80" s="102"/>
      <c r="X80" s="102"/>
      <c r="Y80" s="97" t="s">
        <v>405</v>
      </c>
      <c r="Z80" s="97" t="s">
        <v>406</v>
      </c>
      <c r="AA80" s="97" t="s">
        <v>465</v>
      </c>
      <c r="AB80" s="97"/>
      <c r="AC80" s="98"/>
      <c r="AD80" s="99"/>
      <c r="AE80" s="99"/>
      <c r="AF80" s="99"/>
      <c r="AG80" s="100"/>
    </row>
    <row r="81" spans="1:33" ht="63.75" x14ac:dyDescent="0.2">
      <c r="A81" s="166"/>
      <c r="B81" s="110"/>
      <c r="C81" s="110"/>
      <c r="D81" s="110"/>
      <c r="E81" s="101" t="s">
        <v>70</v>
      </c>
      <c r="F81" s="108" t="s">
        <v>401</v>
      </c>
      <c r="G81" s="51" t="s">
        <v>40</v>
      </c>
      <c r="H81" s="60" t="s">
        <v>407</v>
      </c>
      <c r="I81" s="101" t="s">
        <v>147</v>
      </c>
      <c r="J81" s="52"/>
      <c r="K81" s="97" t="s">
        <v>403</v>
      </c>
      <c r="L81" s="48">
        <v>2</v>
      </c>
      <c r="M81" s="49">
        <v>3</v>
      </c>
      <c r="N81" s="101">
        <f t="shared" si="28"/>
        <v>6</v>
      </c>
      <c r="O81" s="101" t="str">
        <f t="shared" si="29"/>
        <v>(M)</v>
      </c>
      <c r="P81" s="101">
        <v>25</v>
      </c>
      <c r="Q81" s="101">
        <f t="shared" si="30"/>
        <v>150</v>
      </c>
      <c r="R81" s="101" t="str">
        <f t="shared" si="31"/>
        <v>II</v>
      </c>
      <c r="S81" s="50" t="str">
        <f t="shared" si="32"/>
        <v>Aceptable con Control Especifico</v>
      </c>
      <c r="T81" s="97"/>
      <c r="U81" s="102" t="s">
        <v>404</v>
      </c>
      <c r="V81" s="102"/>
      <c r="W81" s="102"/>
      <c r="X81" s="102"/>
      <c r="Y81" s="97" t="s">
        <v>405</v>
      </c>
      <c r="Z81" s="97" t="s">
        <v>406</v>
      </c>
      <c r="AA81" s="97" t="s">
        <v>465</v>
      </c>
      <c r="AB81" s="97"/>
      <c r="AC81" s="98"/>
      <c r="AD81" s="99"/>
      <c r="AE81" s="99"/>
      <c r="AF81" s="99"/>
      <c r="AG81" s="100"/>
    </row>
    <row r="82" spans="1:33" ht="191.25" x14ac:dyDescent="0.2">
      <c r="A82" s="166"/>
      <c r="B82" s="110"/>
      <c r="C82" s="110"/>
      <c r="D82" s="110"/>
      <c r="E82" s="101" t="s">
        <v>70</v>
      </c>
      <c r="F82" s="97" t="s">
        <v>129</v>
      </c>
      <c r="G82" s="51" t="s">
        <v>201</v>
      </c>
      <c r="H82" s="60" t="s">
        <v>408</v>
      </c>
      <c r="I82" s="97" t="s">
        <v>130</v>
      </c>
      <c r="J82" s="52"/>
      <c r="K82" s="97" t="s">
        <v>150</v>
      </c>
      <c r="L82" s="48">
        <v>2</v>
      </c>
      <c r="M82" s="49">
        <v>4</v>
      </c>
      <c r="N82" s="101">
        <f t="shared" si="28"/>
        <v>8</v>
      </c>
      <c r="O82" s="101" t="str">
        <f t="shared" si="29"/>
        <v>(M)</v>
      </c>
      <c r="P82" s="101">
        <v>25</v>
      </c>
      <c r="Q82" s="101">
        <f t="shared" si="30"/>
        <v>200</v>
      </c>
      <c r="R82" s="101" t="str">
        <f t="shared" si="31"/>
        <v>II</v>
      </c>
      <c r="S82" s="50" t="str">
        <f t="shared" si="32"/>
        <v>Aceptable con Control Especifico</v>
      </c>
      <c r="T82" s="97"/>
      <c r="U82" s="102"/>
      <c r="V82" s="102"/>
      <c r="W82" s="102"/>
      <c r="X82" s="102"/>
      <c r="Y82" s="101" t="s">
        <v>409</v>
      </c>
      <c r="Z82" s="101" t="s">
        <v>410</v>
      </c>
      <c r="AA82" s="97" t="s">
        <v>465</v>
      </c>
      <c r="AB82" s="97"/>
      <c r="AC82" s="98"/>
      <c r="AD82" s="99"/>
      <c r="AE82" s="99"/>
      <c r="AF82" s="99"/>
      <c r="AG82" s="100"/>
    </row>
    <row r="83" spans="1:33" ht="191.25" x14ac:dyDescent="0.2">
      <c r="A83" s="166"/>
      <c r="B83" s="110"/>
      <c r="C83" s="110"/>
      <c r="D83" s="110"/>
      <c r="E83" s="101" t="s">
        <v>70</v>
      </c>
      <c r="F83" s="97" t="s">
        <v>411</v>
      </c>
      <c r="G83" s="51" t="s">
        <v>201</v>
      </c>
      <c r="H83" s="60" t="s">
        <v>408</v>
      </c>
      <c r="I83" s="97" t="s">
        <v>149</v>
      </c>
      <c r="J83" s="52"/>
      <c r="K83" s="97" t="s">
        <v>150</v>
      </c>
      <c r="L83" s="48">
        <v>2</v>
      </c>
      <c r="M83" s="49">
        <v>4</v>
      </c>
      <c r="N83" s="101">
        <f t="shared" si="28"/>
        <v>8</v>
      </c>
      <c r="O83" s="101" t="str">
        <f t="shared" si="29"/>
        <v>(M)</v>
      </c>
      <c r="P83" s="101">
        <v>25</v>
      </c>
      <c r="Q83" s="101">
        <f t="shared" si="30"/>
        <v>200</v>
      </c>
      <c r="R83" s="101" t="str">
        <f t="shared" si="31"/>
        <v>II</v>
      </c>
      <c r="S83" s="50" t="str">
        <f t="shared" si="32"/>
        <v>Aceptable con Control Especifico</v>
      </c>
      <c r="T83" s="97"/>
      <c r="U83" s="102"/>
      <c r="V83" s="102"/>
      <c r="W83" s="102"/>
      <c r="X83" s="102" t="s">
        <v>412</v>
      </c>
      <c r="Y83" s="101" t="s">
        <v>409</v>
      </c>
      <c r="Z83" s="101" t="s">
        <v>410</v>
      </c>
      <c r="AA83" s="97" t="s">
        <v>465</v>
      </c>
      <c r="AB83" s="97"/>
      <c r="AC83" s="98"/>
      <c r="AD83" s="99"/>
      <c r="AE83" s="99"/>
      <c r="AF83" s="99"/>
      <c r="AG83" s="100"/>
    </row>
    <row r="84" spans="1:33" ht="191.25" x14ac:dyDescent="0.2">
      <c r="A84" s="166"/>
      <c r="B84" s="110"/>
      <c r="C84" s="110"/>
      <c r="D84" s="110"/>
      <c r="E84" s="101" t="s">
        <v>70</v>
      </c>
      <c r="F84" s="97" t="s">
        <v>413</v>
      </c>
      <c r="G84" s="51" t="s">
        <v>201</v>
      </c>
      <c r="H84" s="61" t="s">
        <v>414</v>
      </c>
      <c r="I84" s="97" t="s">
        <v>211</v>
      </c>
      <c r="J84" s="52"/>
      <c r="K84" s="97" t="s">
        <v>415</v>
      </c>
      <c r="L84" s="48">
        <v>2</v>
      </c>
      <c r="M84" s="49">
        <v>4</v>
      </c>
      <c r="N84" s="101">
        <f>+L84*M84</f>
        <v>8</v>
      </c>
      <c r="O84" s="101" t="str">
        <f>IF(N84&lt;2,"O",IF(N84&lt;=4,"(B)",IF(N84&lt;=8,"(M)",IF(N84&lt;=20,"(A)","(MA)"))))</f>
        <v>(M)</v>
      </c>
      <c r="P84" s="101">
        <v>25</v>
      </c>
      <c r="Q84" s="101">
        <f>+N84*P84</f>
        <v>200</v>
      </c>
      <c r="R84" s="101" t="str">
        <f>IF(Q84&lt;20,"O",IF(Q84&lt;=20,"IV",IF(Q84&lt;=120,"III",IF(Q84&lt;=500,"II","I"))))</f>
        <v>II</v>
      </c>
      <c r="S84" s="50" t="str">
        <f t="shared" si="32"/>
        <v>Aceptable con Control Especifico</v>
      </c>
      <c r="T84" s="97"/>
      <c r="U84" s="102"/>
      <c r="V84" s="102"/>
      <c r="W84" s="102"/>
      <c r="X84" s="102" t="s">
        <v>112</v>
      </c>
      <c r="Y84" s="101" t="s">
        <v>409</v>
      </c>
      <c r="Z84" s="101" t="s">
        <v>410</v>
      </c>
      <c r="AA84" s="97" t="s">
        <v>465</v>
      </c>
      <c r="AB84" s="97"/>
      <c r="AC84" s="98"/>
      <c r="AD84" s="99"/>
      <c r="AE84" s="99"/>
      <c r="AF84" s="99"/>
      <c r="AG84" s="100"/>
    </row>
    <row r="85" spans="1:33" ht="191.25" x14ac:dyDescent="0.2">
      <c r="A85" s="166"/>
      <c r="B85" s="110"/>
      <c r="C85" s="110"/>
      <c r="D85" s="110"/>
      <c r="E85" s="101" t="s">
        <v>70</v>
      </c>
      <c r="F85" s="97" t="s">
        <v>416</v>
      </c>
      <c r="G85" s="51" t="s">
        <v>201</v>
      </c>
      <c r="H85" s="60" t="s">
        <v>408</v>
      </c>
      <c r="I85" s="97" t="s">
        <v>149</v>
      </c>
      <c r="J85" s="52"/>
      <c r="K85" s="97" t="s">
        <v>415</v>
      </c>
      <c r="L85" s="48">
        <v>2</v>
      </c>
      <c r="M85" s="49">
        <v>4</v>
      </c>
      <c r="N85" s="101">
        <f>+L85*M85</f>
        <v>8</v>
      </c>
      <c r="O85" s="101" t="str">
        <f>IF(N85&lt;2,"O",IF(N85&lt;=4,"(B)",IF(N85&lt;=8,"(M)",IF(N85&lt;=20,"(A)","(MA)"))))</f>
        <v>(M)</v>
      </c>
      <c r="P85" s="101">
        <v>25</v>
      </c>
      <c r="Q85" s="101">
        <f>+N85*P85</f>
        <v>200</v>
      </c>
      <c r="R85" s="101" t="str">
        <f>IF(Q85&lt;20,"O",IF(Q85&lt;=20,"IV",IF(Q85&lt;=120,"III",IF(Q85&lt;=500,"II","I"))))</f>
        <v>II</v>
      </c>
      <c r="S85" s="50" t="str">
        <f t="shared" si="32"/>
        <v>Aceptable con Control Especifico</v>
      </c>
      <c r="T85" s="97"/>
      <c r="U85" s="102"/>
      <c r="V85" s="102"/>
      <c r="W85" s="102"/>
      <c r="X85" s="102"/>
      <c r="Y85" s="101" t="s">
        <v>409</v>
      </c>
      <c r="Z85" s="101" t="s">
        <v>410</v>
      </c>
      <c r="AA85" s="97" t="s">
        <v>465</v>
      </c>
      <c r="AB85" s="97"/>
      <c r="AC85" s="98"/>
      <c r="AD85" s="99"/>
      <c r="AE85" s="99"/>
      <c r="AF85" s="99"/>
      <c r="AG85" s="100"/>
    </row>
    <row r="86" spans="1:33" ht="191.25" x14ac:dyDescent="0.2">
      <c r="A86" s="166"/>
      <c r="B86" s="110"/>
      <c r="C86" s="110"/>
      <c r="D86" s="110"/>
      <c r="E86" s="101" t="s">
        <v>70</v>
      </c>
      <c r="F86" s="101" t="s">
        <v>417</v>
      </c>
      <c r="G86" s="51" t="s">
        <v>201</v>
      </c>
      <c r="H86" s="60" t="s">
        <v>414</v>
      </c>
      <c r="I86" s="101" t="s">
        <v>119</v>
      </c>
      <c r="J86" s="101"/>
      <c r="K86" s="101" t="s">
        <v>418</v>
      </c>
      <c r="L86" s="51">
        <v>2</v>
      </c>
      <c r="M86" s="101">
        <v>4</v>
      </c>
      <c r="N86" s="101">
        <f>+L86*M86</f>
        <v>8</v>
      </c>
      <c r="O86" s="101" t="str">
        <f>IF(N86&lt;2,"O",IF(N86&lt;=4,"(B)",IF(N86&lt;=8,"(M)",IF(N86&lt;=20,"(A)","(MA)"))))</f>
        <v>(M)</v>
      </c>
      <c r="P86" s="101">
        <v>25</v>
      </c>
      <c r="Q86" s="101">
        <f>+N86*P86</f>
        <v>200</v>
      </c>
      <c r="R86" s="101" t="str">
        <f>IF(Q86&lt;20,"O",IF(Q86&lt;=20,"IV",IF(Q86&lt;=120,"III",IF(Q86&lt;=500,"II","I"))))</f>
        <v>II</v>
      </c>
      <c r="S86" s="50" t="str">
        <f t="shared" si="32"/>
        <v>Aceptable con Control Especifico</v>
      </c>
      <c r="T86" s="101"/>
      <c r="U86" s="101"/>
      <c r="V86" s="101"/>
      <c r="W86" s="101"/>
      <c r="X86" s="101" t="s">
        <v>419</v>
      </c>
      <c r="Y86" s="101" t="s">
        <v>409</v>
      </c>
      <c r="Z86" s="101" t="s">
        <v>410</v>
      </c>
      <c r="AA86" s="97" t="s">
        <v>465</v>
      </c>
      <c r="AB86" s="101"/>
      <c r="AC86" s="98"/>
      <c r="AD86" s="99"/>
      <c r="AE86" s="99"/>
      <c r="AF86" s="99"/>
      <c r="AG86" s="100"/>
    </row>
    <row r="87" spans="1:33" ht="229.5" x14ac:dyDescent="0.2">
      <c r="A87" s="166"/>
      <c r="B87" s="110"/>
      <c r="C87" s="110"/>
      <c r="D87" s="110"/>
      <c r="E87" s="101" t="s">
        <v>70</v>
      </c>
      <c r="F87" s="101" t="s">
        <v>458</v>
      </c>
      <c r="G87" s="51" t="s">
        <v>15</v>
      </c>
      <c r="H87" s="60" t="s">
        <v>50</v>
      </c>
      <c r="I87" s="101" t="s">
        <v>243</v>
      </c>
      <c r="J87" s="62"/>
      <c r="K87" s="101" t="s">
        <v>437</v>
      </c>
      <c r="L87" s="51">
        <v>2</v>
      </c>
      <c r="M87" s="101">
        <v>4</v>
      </c>
      <c r="N87" s="101">
        <f t="shared" si="28"/>
        <v>8</v>
      </c>
      <c r="O87" s="101" t="str">
        <f t="shared" si="29"/>
        <v>(M)</v>
      </c>
      <c r="P87" s="101">
        <v>25</v>
      </c>
      <c r="Q87" s="101">
        <f t="shared" si="30"/>
        <v>200</v>
      </c>
      <c r="R87" s="101" t="str">
        <f t="shared" si="31"/>
        <v>II</v>
      </c>
      <c r="S87" s="50" t="str">
        <f t="shared" si="32"/>
        <v>Aceptable con Control Especifico</v>
      </c>
      <c r="T87" s="101"/>
      <c r="U87" s="101" t="s">
        <v>420</v>
      </c>
      <c r="V87" s="101"/>
      <c r="W87" s="101"/>
      <c r="X87" s="101"/>
      <c r="Y87" s="101"/>
      <c r="Z87" s="101" t="s">
        <v>438</v>
      </c>
      <c r="AA87" s="97" t="s">
        <v>465</v>
      </c>
      <c r="AB87" s="101"/>
      <c r="AC87" s="98"/>
      <c r="AD87" s="99"/>
      <c r="AE87" s="99"/>
      <c r="AF87" s="99"/>
      <c r="AG87" s="100"/>
    </row>
    <row r="88" spans="1:33" ht="229.5" x14ac:dyDescent="0.2">
      <c r="A88" s="166"/>
      <c r="B88" s="110"/>
      <c r="C88" s="110"/>
      <c r="D88" s="110"/>
      <c r="E88" s="101" t="s">
        <v>70</v>
      </c>
      <c r="F88" s="101" t="s">
        <v>459</v>
      </c>
      <c r="G88" s="51" t="s">
        <v>15</v>
      </c>
      <c r="H88" s="60" t="s">
        <v>50</v>
      </c>
      <c r="I88" s="101" t="s">
        <v>243</v>
      </c>
      <c r="J88" s="60"/>
      <c r="K88" s="101" t="s">
        <v>437</v>
      </c>
      <c r="L88" s="51">
        <v>2</v>
      </c>
      <c r="M88" s="101">
        <v>3</v>
      </c>
      <c r="N88" s="101">
        <f t="shared" si="28"/>
        <v>6</v>
      </c>
      <c r="O88" s="101" t="str">
        <f t="shared" si="29"/>
        <v>(M)</v>
      </c>
      <c r="P88" s="101">
        <v>25</v>
      </c>
      <c r="Q88" s="101">
        <f t="shared" si="30"/>
        <v>150</v>
      </c>
      <c r="R88" s="101" t="str">
        <f t="shared" si="31"/>
        <v>II</v>
      </c>
      <c r="S88" s="50" t="str">
        <f t="shared" si="32"/>
        <v>Aceptable con Control Especifico</v>
      </c>
      <c r="T88" s="101"/>
      <c r="U88" s="101" t="s">
        <v>420</v>
      </c>
      <c r="V88" s="101"/>
      <c r="W88" s="101"/>
      <c r="X88" s="101"/>
      <c r="Y88" s="101"/>
      <c r="Z88" s="101" t="s">
        <v>438</v>
      </c>
      <c r="AA88" s="97" t="s">
        <v>465</v>
      </c>
      <c r="AB88" s="101"/>
      <c r="AC88" s="98"/>
      <c r="AD88" s="99"/>
      <c r="AE88" s="99"/>
      <c r="AF88" s="99"/>
      <c r="AG88" s="100"/>
    </row>
    <row r="89" spans="1:33" ht="229.5" x14ac:dyDescent="0.2">
      <c r="A89" s="166"/>
      <c r="B89" s="110"/>
      <c r="C89" s="110"/>
      <c r="D89" s="110"/>
      <c r="E89" s="101" t="s">
        <v>70</v>
      </c>
      <c r="F89" s="55" t="s">
        <v>421</v>
      </c>
      <c r="G89" s="51" t="s">
        <v>15</v>
      </c>
      <c r="H89" s="60" t="s">
        <v>422</v>
      </c>
      <c r="I89" s="101" t="s">
        <v>460</v>
      </c>
      <c r="J89" s="101"/>
      <c r="K89" s="101" t="s">
        <v>437</v>
      </c>
      <c r="L89" s="51">
        <v>2</v>
      </c>
      <c r="M89" s="101">
        <v>3</v>
      </c>
      <c r="N89" s="101">
        <f t="shared" si="28"/>
        <v>6</v>
      </c>
      <c r="O89" s="101" t="str">
        <f t="shared" si="29"/>
        <v>(M)</v>
      </c>
      <c r="P89" s="101">
        <v>25</v>
      </c>
      <c r="Q89" s="101">
        <f t="shared" si="30"/>
        <v>150</v>
      </c>
      <c r="R89" s="101" t="str">
        <f t="shared" si="31"/>
        <v>II</v>
      </c>
      <c r="S89" s="50" t="str">
        <f t="shared" si="32"/>
        <v>Aceptable con Control Especifico</v>
      </c>
      <c r="T89" s="101"/>
      <c r="U89" s="101" t="s">
        <v>420</v>
      </c>
      <c r="V89" s="101"/>
      <c r="W89" s="101"/>
      <c r="X89" s="101"/>
      <c r="Y89" s="101"/>
      <c r="Z89" s="101" t="s">
        <v>438</v>
      </c>
      <c r="AA89" s="97" t="s">
        <v>465</v>
      </c>
      <c r="AB89" s="101"/>
      <c r="AC89" s="98"/>
      <c r="AD89" s="99"/>
      <c r="AE89" s="99"/>
      <c r="AF89" s="99"/>
      <c r="AG89" s="100"/>
    </row>
    <row r="90" spans="1:33" ht="229.5" x14ac:dyDescent="0.2">
      <c r="A90" s="166"/>
      <c r="B90" s="110"/>
      <c r="C90" s="110"/>
      <c r="D90" s="110"/>
      <c r="E90" s="101" t="s">
        <v>70</v>
      </c>
      <c r="F90" s="108" t="s">
        <v>461</v>
      </c>
      <c r="G90" s="51" t="s">
        <v>15</v>
      </c>
      <c r="H90" s="60" t="s">
        <v>422</v>
      </c>
      <c r="I90" s="101" t="s">
        <v>243</v>
      </c>
      <c r="J90" s="97"/>
      <c r="K90" s="101" t="s">
        <v>449</v>
      </c>
      <c r="L90" s="48">
        <v>2</v>
      </c>
      <c r="M90" s="49">
        <v>3</v>
      </c>
      <c r="N90" s="101">
        <f t="shared" si="28"/>
        <v>6</v>
      </c>
      <c r="O90" s="101" t="str">
        <f t="shared" si="29"/>
        <v>(M)</v>
      </c>
      <c r="P90" s="101">
        <v>25</v>
      </c>
      <c r="Q90" s="101">
        <f t="shared" si="30"/>
        <v>150</v>
      </c>
      <c r="R90" s="101" t="str">
        <f t="shared" si="31"/>
        <v>II</v>
      </c>
      <c r="S90" s="50" t="str">
        <f t="shared" si="32"/>
        <v>Aceptable con Control Especifico</v>
      </c>
      <c r="T90" s="97"/>
      <c r="U90" s="101" t="s">
        <v>420</v>
      </c>
      <c r="V90" s="101"/>
      <c r="W90" s="102"/>
      <c r="X90" s="102"/>
      <c r="Y90" s="101"/>
      <c r="Z90" s="101" t="s">
        <v>438</v>
      </c>
      <c r="AA90" s="97" t="s">
        <v>465</v>
      </c>
      <c r="AB90" s="97"/>
      <c r="AC90" s="98"/>
      <c r="AD90" s="99"/>
      <c r="AE90" s="99"/>
      <c r="AF90" s="99"/>
      <c r="AG90" s="100"/>
    </row>
    <row r="91" spans="1:33" ht="331.5" x14ac:dyDescent="0.2">
      <c r="A91" s="166"/>
      <c r="B91" s="110"/>
      <c r="C91" s="110"/>
      <c r="D91" s="110"/>
      <c r="E91" s="101" t="s">
        <v>423</v>
      </c>
      <c r="F91" s="97" t="s">
        <v>462</v>
      </c>
      <c r="G91" s="51" t="s">
        <v>15</v>
      </c>
      <c r="H91" s="63" t="s">
        <v>48</v>
      </c>
      <c r="I91" s="101" t="s">
        <v>243</v>
      </c>
      <c r="J91" s="97"/>
      <c r="K91" s="101" t="s">
        <v>442</v>
      </c>
      <c r="L91" s="48">
        <v>6</v>
      </c>
      <c r="M91" s="49">
        <v>3</v>
      </c>
      <c r="N91" s="101">
        <f>+L91*M91</f>
        <v>18</v>
      </c>
      <c r="O91" s="101" t="str">
        <f>IF(N91&lt;2,"O",IF(N91&lt;=4,"(B)",IF(N91&lt;=8,"(M)",IF(N91&lt;=20,"(A)","(MA)"))))</f>
        <v>(A)</v>
      </c>
      <c r="P91" s="101">
        <v>25</v>
      </c>
      <c r="Q91" s="101">
        <f>+N91*P91</f>
        <v>450</v>
      </c>
      <c r="R91" s="101" t="str">
        <f>IF(Q91&lt;20,"O",IF(Q91&lt;=20,"IV",IF(Q91&lt;=120,"III",IF(Q91&lt;=500,"II","I"))))</f>
        <v>II</v>
      </c>
      <c r="S91" s="50" t="str">
        <f t="shared" si="32"/>
        <v>Aceptable con Control Especifico</v>
      </c>
      <c r="T91" s="97"/>
      <c r="U91" s="102"/>
      <c r="V91" s="102"/>
      <c r="W91" s="102"/>
      <c r="X91" s="101"/>
      <c r="Y91" s="102" t="s">
        <v>424</v>
      </c>
      <c r="Z91" s="102" t="s">
        <v>435</v>
      </c>
      <c r="AA91" s="97" t="s">
        <v>465</v>
      </c>
      <c r="AB91" s="97"/>
      <c r="AC91" s="98"/>
      <c r="AD91" s="99"/>
      <c r="AE91" s="99"/>
      <c r="AF91" s="99"/>
      <c r="AG91" s="100"/>
    </row>
    <row r="92" spans="1:33" ht="331.5" x14ac:dyDescent="0.2">
      <c r="A92" s="166"/>
      <c r="B92" s="110"/>
      <c r="C92" s="110"/>
      <c r="D92" s="110"/>
      <c r="E92" s="101" t="s">
        <v>423</v>
      </c>
      <c r="F92" s="39" t="s">
        <v>425</v>
      </c>
      <c r="G92" s="60" t="s">
        <v>463</v>
      </c>
      <c r="H92" s="63" t="s">
        <v>48</v>
      </c>
      <c r="I92" s="101" t="s">
        <v>464</v>
      </c>
      <c r="J92" s="97"/>
      <c r="K92" s="101" t="s">
        <v>442</v>
      </c>
      <c r="L92" s="48">
        <v>6</v>
      </c>
      <c r="M92" s="49">
        <v>3</v>
      </c>
      <c r="N92" s="101">
        <f>+L92*M92</f>
        <v>18</v>
      </c>
      <c r="O92" s="101" t="str">
        <f>IF(N92&lt;2,"O",IF(N92&lt;=4,"(B)",IF(N92&lt;=8,"(M)",IF(N92&lt;=20,"(A)","(MA)"))))</f>
        <v>(A)</v>
      </c>
      <c r="P92" s="101">
        <v>25</v>
      </c>
      <c r="Q92" s="101">
        <f>+N92*P92</f>
        <v>450</v>
      </c>
      <c r="R92" s="101" t="str">
        <f>IF(Q92&lt;20,"O",IF(Q92&lt;=20,"IV",IF(Q92&lt;=120,"III",IF(Q92&lt;=500,"II","I"))))</f>
        <v>II</v>
      </c>
      <c r="S92" s="50" t="str">
        <f t="shared" si="32"/>
        <v>Aceptable con Control Especifico</v>
      </c>
      <c r="T92" s="97"/>
      <c r="U92" s="102"/>
      <c r="V92" s="102"/>
      <c r="W92" s="102"/>
      <c r="X92" s="101"/>
      <c r="Y92" s="102" t="s">
        <v>424</v>
      </c>
      <c r="Z92" s="102" t="s">
        <v>435</v>
      </c>
      <c r="AA92" s="97" t="s">
        <v>465</v>
      </c>
      <c r="AB92" s="97"/>
      <c r="AC92" s="98"/>
      <c r="AD92" s="99"/>
      <c r="AE92" s="99"/>
      <c r="AF92" s="99"/>
      <c r="AG92" s="100"/>
    </row>
    <row r="93" spans="1:33" ht="229.5" x14ac:dyDescent="0.2">
      <c r="A93" s="166"/>
      <c r="B93" s="110"/>
      <c r="C93" s="110"/>
      <c r="D93" s="110"/>
      <c r="E93" s="101" t="s">
        <v>70</v>
      </c>
      <c r="F93" s="97" t="s">
        <v>426</v>
      </c>
      <c r="G93" s="51" t="s">
        <v>15</v>
      </c>
      <c r="H93" s="60" t="s">
        <v>50</v>
      </c>
      <c r="I93" s="101" t="s">
        <v>436</v>
      </c>
      <c r="J93" s="97"/>
      <c r="K93" s="101" t="s">
        <v>437</v>
      </c>
      <c r="L93" s="56">
        <v>2</v>
      </c>
      <c r="M93" s="55">
        <v>4</v>
      </c>
      <c r="N93" s="55">
        <f t="shared" ref="N93" si="33">+L93*M93</f>
        <v>8</v>
      </c>
      <c r="O93" s="55" t="str">
        <f t="shared" ref="O93" si="34">IF(N93&lt;2,"O",IF(N93&lt;=4,"(B)",IF(N93&lt;=8,"(M)",IF(N93&lt;=20,"(A)","(MA)"))))</f>
        <v>(M)</v>
      </c>
      <c r="P93" s="55">
        <v>25</v>
      </c>
      <c r="Q93" s="55">
        <f t="shared" ref="Q93" si="35">+N93*P93</f>
        <v>200</v>
      </c>
      <c r="R93" s="55" t="str">
        <f t="shared" ref="R93" si="36">IF(Q93&lt;20,"O",IF(Q93&lt;=20,"IV",IF(Q93&lt;=120,"III",IF(Q93&lt;=500,"II","I"))))</f>
        <v>II</v>
      </c>
      <c r="S93" s="50" t="str">
        <f t="shared" si="32"/>
        <v>Aceptable con Control Especifico</v>
      </c>
      <c r="T93" s="97"/>
      <c r="U93" s="101" t="s">
        <v>420</v>
      </c>
      <c r="V93" s="101"/>
      <c r="W93" s="102"/>
      <c r="X93" s="101" t="s">
        <v>437</v>
      </c>
      <c r="Y93" s="101"/>
      <c r="Z93" s="101" t="s">
        <v>438</v>
      </c>
      <c r="AA93" s="97" t="s">
        <v>465</v>
      </c>
      <c r="AB93" s="97"/>
      <c r="AC93" s="98"/>
      <c r="AD93" s="99"/>
      <c r="AE93" s="99"/>
      <c r="AF93" s="99"/>
      <c r="AG93" s="100"/>
    </row>
    <row r="94" spans="1:33" ht="229.5" x14ac:dyDescent="0.2">
      <c r="A94" s="166"/>
      <c r="B94" s="110"/>
      <c r="C94" s="110"/>
      <c r="D94" s="110"/>
      <c r="E94" s="101" t="s">
        <v>70</v>
      </c>
      <c r="F94" s="108" t="s">
        <v>439</v>
      </c>
      <c r="G94" s="51" t="s">
        <v>15</v>
      </c>
      <c r="H94" s="60" t="s">
        <v>50</v>
      </c>
      <c r="I94" s="101" t="s">
        <v>243</v>
      </c>
      <c r="J94" s="108"/>
      <c r="K94" s="101" t="s">
        <v>437</v>
      </c>
      <c r="L94" s="56">
        <v>2</v>
      </c>
      <c r="M94" s="55">
        <v>4</v>
      </c>
      <c r="N94" s="55">
        <f t="shared" si="28"/>
        <v>8</v>
      </c>
      <c r="O94" s="55" t="str">
        <f t="shared" si="29"/>
        <v>(M)</v>
      </c>
      <c r="P94" s="55">
        <v>25</v>
      </c>
      <c r="Q94" s="55">
        <f t="shared" si="30"/>
        <v>200</v>
      </c>
      <c r="R94" s="55" t="str">
        <f t="shared" si="31"/>
        <v>II</v>
      </c>
      <c r="S94" s="50" t="str">
        <f t="shared" si="32"/>
        <v>Aceptable con Control Especifico</v>
      </c>
      <c r="T94" s="97"/>
      <c r="U94" s="101" t="s">
        <v>420</v>
      </c>
      <c r="V94" s="101"/>
      <c r="W94" s="102"/>
      <c r="X94" s="101" t="s">
        <v>437</v>
      </c>
      <c r="Y94" s="101"/>
      <c r="Z94" s="101" t="s">
        <v>438</v>
      </c>
      <c r="AA94" s="97" t="s">
        <v>465</v>
      </c>
      <c r="AB94" s="108"/>
      <c r="AC94" s="98"/>
      <c r="AD94" s="99"/>
      <c r="AE94" s="99"/>
      <c r="AF94" s="99"/>
      <c r="AG94" s="100"/>
    </row>
    <row r="95" spans="1:33" ht="331.5" x14ac:dyDescent="0.2">
      <c r="A95" s="166"/>
      <c r="B95" s="110"/>
      <c r="C95" s="110"/>
      <c r="D95" s="110"/>
      <c r="E95" s="101" t="s">
        <v>423</v>
      </c>
      <c r="F95" s="108" t="s">
        <v>440</v>
      </c>
      <c r="G95" s="51" t="s">
        <v>15</v>
      </c>
      <c r="H95" s="63" t="s">
        <v>48</v>
      </c>
      <c r="I95" s="101" t="s">
        <v>441</v>
      </c>
      <c r="J95" s="108"/>
      <c r="K95" s="101" t="s">
        <v>442</v>
      </c>
      <c r="L95" s="48">
        <v>6</v>
      </c>
      <c r="M95" s="49">
        <v>3</v>
      </c>
      <c r="N95" s="101">
        <f>+L95*M95</f>
        <v>18</v>
      </c>
      <c r="O95" s="101" t="str">
        <f>IF(N95&lt;2,"O",IF(N95&lt;=4,"(B)",IF(N95&lt;=8,"(M)",IF(N95&lt;=20,"(A)","(MA)"))))</f>
        <v>(A)</v>
      </c>
      <c r="P95" s="101">
        <v>25</v>
      </c>
      <c r="Q95" s="101">
        <f>+N95*P95</f>
        <v>450</v>
      </c>
      <c r="R95" s="101" t="str">
        <f>IF(Q95&lt;20,"O",IF(Q95&lt;=20,"IV",IF(Q95&lt;=120,"III",IF(Q95&lt;=500,"II","I"))))</f>
        <v>II</v>
      </c>
      <c r="S95" s="50" t="str">
        <f t="shared" si="32"/>
        <v>Aceptable con Control Especifico</v>
      </c>
      <c r="T95" s="97"/>
      <c r="U95" s="102"/>
      <c r="V95" s="102"/>
      <c r="W95" s="102"/>
      <c r="X95" s="101"/>
      <c r="Y95" s="102" t="s">
        <v>424</v>
      </c>
      <c r="Z95" s="102" t="s">
        <v>435</v>
      </c>
      <c r="AA95" s="97" t="s">
        <v>465</v>
      </c>
      <c r="AB95" s="108"/>
      <c r="AC95" s="98"/>
      <c r="AD95" s="99"/>
      <c r="AE95" s="99"/>
      <c r="AF95" s="99"/>
      <c r="AG95" s="100"/>
    </row>
    <row r="96" spans="1:33" ht="331.5" x14ac:dyDescent="0.2">
      <c r="A96" s="166"/>
      <c r="B96" s="110"/>
      <c r="C96" s="110"/>
      <c r="D96" s="110"/>
      <c r="E96" s="101" t="s">
        <v>423</v>
      </c>
      <c r="F96" s="108" t="s">
        <v>443</v>
      </c>
      <c r="G96" s="51" t="s">
        <v>15</v>
      </c>
      <c r="H96" s="63" t="s">
        <v>48</v>
      </c>
      <c r="I96" s="55" t="s">
        <v>444</v>
      </c>
      <c r="J96" s="108"/>
      <c r="K96" s="101" t="s">
        <v>442</v>
      </c>
      <c r="L96" s="48">
        <v>6</v>
      </c>
      <c r="M96" s="49">
        <v>3</v>
      </c>
      <c r="N96" s="101">
        <f>+L96*M96</f>
        <v>18</v>
      </c>
      <c r="O96" s="101" t="str">
        <f>IF(N96&lt;2,"O",IF(N96&lt;=4,"(B)",IF(N96&lt;=8,"(M)",IF(N96&lt;=20,"(A)","(MA)"))))</f>
        <v>(A)</v>
      </c>
      <c r="P96" s="101">
        <v>25</v>
      </c>
      <c r="Q96" s="101">
        <f>+N96*P96</f>
        <v>450</v>
      </c>
      <c r="R96" s="101" t="str">
        <f>IF(Q96&lt;20,"O",IF(Q96&lt;=20,"IV",IF(Q96&lt;=120,"III",IF(Q96&lt;=500,"II","I"))))</f>
        <v>II</v>
      </c>
      <c r="S96" s="50" t="str">
        <f t="shared" si="32"/>
        <v>Aceptable con Control Especifico</v>
      </c>
      <c r="T96" s="97"/>
      <c r="U96" s="102"/>
      <c r="V96" s="102"/>
      <c r="W96" s="102"/>
      <c r="X96" s="101"/>
      <c r="Y96" s="102" t="s">
        <v>424</v>
      </c>
      <c r="Z96" s="102" t="s">
        <v>435</v>
      </c>
      <c r="AA96" s="97" t="s">
        <v>465</v>
      </c>
      <c r="AB96" s="108"/>
      <c r="AC96" s="98"/>
      <c r="AD96" s="99"/>
      <c r="AE96" s="99"/>
      <c r="AF96" s="99"/>
      <c r="AG96" s="100"/>
    </row>
    <row r="97" spans="1:33" ht="331.5" x14ac:dyDescent="0.2">
      <c r="A97" s="166"/>
      <c r="B97" s="110"/>
      <c r="C97" s="110"/>
      <c r="D97" s="110"/>
      <c r="E97" s="101" t="s">
        <v>423</v>
      </c>
      <c r="F97" s="108" t="s">
        <v>445</v>
      </c>
      <c r="G97" s="51" t="s">
        <v>15</v>
      </c>
      <c r="H97" s="63" t="s">
        <v>48</v>
      </c>
      <c r="I97" s="55" t="s">
        <v>446</v>
      </c>
      <c r="J97" s="108"/>
      <c r="K97" s="101" t="s">
        <v>442</v>
      </c>
      <c r="L97" s="48">
        <v>6</v>
      </c>
      <c r="M97" s="49">
        <v>3</v>
      </c>
      <c r="N97" s="101">
        <f>+L97*M97</f>
        <v>18</v>
      </c>
      <c r="O97" s="101" t="str">
        <f>IF(N97&lt;2,"O",IF(N97&lt;=4,"(B)",IF(N97&lt;=8,"(M)",IF(N97&lt;=20,"(A)","(MA)"))))</f>
        <v>(A)</v>
      </c>
      <c r="P97" s="101">
        <v>25</v>
      </c>
      <c r="Q97" s="101">
        <f>+N97*P97</f>
        <v>450</v>
      </c>
      <c r="R97" s="101" t="str">
        <f>IF(Q97&lt;20,"O",IF(Q97&lt;=20,"IV",IF(Q97&lt;=120,"III",IF(Q97&lt;=500,"II","I"))))</f>
        <v>II</v>
      </c>
      <c r="S97" s="50" t="str">
        <f t="shared" si="32"/>
        <v>Aceptable con Control Especifico</v>
      </c>
      <c r="T97" s="97"/>
      <c r="U97" s="102"/>
      <c r="V97" s="102"/>
      <c r="W97" s="102"/>
      <c r="X97" s="101"/>
      <c r="Y97" s="102" t="s">
        <v>424</v>
      </c>
      <c r="Z97" s="102" t="s">
        <v>435</v>
      </c>
      <c r="AA97" s="97" t="s">
        <v>465</v>
      </c>
      <c r="AB97" s="108"/>
      <c r="AC97" s="98"/>
      <c r="AD97" s="99"/>
      <c r="AE97" s="99"/>
      <c r="AF97" s="99"/>
      <c r="AG97" s="100"/>
    </row>
    <row r="98" spans="1:33" ht="331.5" x14ac:dyDescent="0.2">
      <c r="A98" s="166"/>
      <c r="B98" s="110"/>
      <c r="C98" s="110"/>
      <c r="D98" s="110"/>
      <c r="E98" s="101" t="s">
        <v>423</v>
      </c>
      <c r="F98" s="108" t="s">
        <v>447</v>
      </c>
      <c r="G98" s="51" t="s">
        <v>15</v>
      </c>
      <c r="H98" s="63" t="s">
        <v>48</v>
      </c>
      <c r="I98" s="101" t="s">
        <v>243</v>
      </c>
      <c r="J98" s="108"/>
      <c r="K98" s="101" t="s">
        <v>442</v>
      </c>
      <c r="L98" s="48">
        <v>6</v>
      </c>
      <c r="M98" s="49">
        <v>3</v>
      </c>
      <c r="N98" s="101">
        <f>+L98*M98</f>
        <v>18</v>
      </c>
      <c r="O98" s="101" t="str">
        <f>IF(N98&lt;2,"O",IF(N98&lt;=4,"(B)",IF(N98&lt;=8,"(M)",IF(N98&lt;=20,"(A)","(MA)"))))</f>
        <v>(A)</v>
      </c>
      <c r="P98" s="101">
        <v>25</v>
      </c>
      <c r="Q98" s="101">
        <f>+N98*P98</f>
        <v>450</v>
      </c>
      <c r="R98" s="101" t="str">
        <f>IF(Q98&lt;20,"O",IF(Q98&lt;=20,"IV",IF(Q98&lt;=120,"III",IF(Q98&lt;=500,"II","I"))))</f>
        <v>II</v>
      </c>
      <c r="S98" s="50" t="str">
        <f t="shared" si="32"/>
        <v>Aceptable con Control Especifico</v>
      </c>
      <c r="T98" s="97"/>
      <c r="U98" s="102"/>
      <c r="V98" s="102"/>
      <c r="W98" s="102"/>
      <c r="X98" s="101"/>
      <c r="Y98" s="102" t="s">
        <v>424</v>
      </c>
      <c r="Z98" s="102" t="s">
        <v>435</v>
      </c>
      <c r="AA98" s="97" t="s">
        <v>465</v>
      </c>
      <c r="AB98" s="108"/>
      <c r="AC98" s="98"/>
      <c r="AD98" s="99"/>
      <c r="AE98" s="99"/>
      <c r="AF98" s="99"/>
      <c r="AG98" s="100"/>
    </row>
    <row r="99" spans="1:33" ht="229.5" x14ac:dyDescent="0.2">
      <c r="A99" s="166"/>
      <c r="B99" s="110"/>
      <c r="C99" s="110"/>
      <c r="D99" s="110"/>
      <c r="E99" s="101" t="s">
        <v>70</v>
      </c>
      <c r="F99" s="101" t="s">
        <v>448</v>
      </c>
      <c r="G99" s="51" t="s">
        <v>15</v>
      </c>
      <c r="H99" s="60" t="s">
        <v>50</v>
      </c>
      <c r="I99" s="101" t="s">
        <v>243</v>
      </c>
      <c r="J99" s="97"/>
      <c r="K99" s="101" t="s">
        <v>449</v>
      </c>
      <c r="L99" s="48">
        <v>2</v>
      </c>
      <c r="M99" s="49">
        <v>3</v>
      </c>
      <c r="N99" s="101">
        <f t="shared" ref="N99:N101" si="37">+L99*M99</f>
        <v>6</v>
      </c>
      <c r="O99" s="101" t="str">
        <f t="shared" ref="O99:O101" si="38">IF(N99&lt;2,"O",IF(N99&lt;=4,"(B)",IF(N99&lt;=8,"(M)",IF(N99&lt;=20,"(A)","(MA)"))))</f>
        <v>(M)</v>
      </c>
      <c r="P99" s="101">
        <v>25</v>
      </c>
      <c r="Q99" s="101">
        <f t="shared" ref="Q99:Q101" si="39">+N99*P99</f>
        <v>150</v>
      </c>
      <c r="R99" s="101" t="str">
        <f t="shared" ref="R99:R101" si="40">IF(Q99&lt;20,"O",IF(Q99&lt;=20,"IV",IF(Q99&lt;=120,"III",IF(Q99&lt;=500,"II","I"))))</f>
        <v>II</v>
      </c>
      <c r="S99" s="50" t="str">
        <f t="shared" si="32"/>
        <v>Aceptable con Control Especifico</v>
      </c>
      <c r="T99" s="97"/>
      <c r="U99" s="101" t="s">
        <v>420</v>
      </c>
      <c r="V99" s="101"/>
      <c r="W99" s="102"/>
      <c r="X99" s="102"/>
      <c r="Y99" s="101"/>
      <c r="Z99" s="101" t="s">
        <v>438</v>
      </c>
      <c r="AA99" s="97" t="s">
        <v>465</v>
      </c>
      <c r="AB99" s="97"/>
      <c r="AC99" s="98"/>
      <c r="AD99" s="99"/>
      <c r="AE99" s="99"/>
      <c r="AF99" s="99"/>
      <c r="AG99" s="100"/>
    </row>
    <row r="100" spans="1:33" ht="229.5" x14ac:dyDescent="0.2">
      <c r="A100" s="166"/>
      <c r="B100" s="110"/>
      <c r="C100" s="110"/>
      <c r="D100" s="110"/>
      <c r="E100" s="101" t="s">
        <v>70</v>
      </c>
      <c r="F100" s="101" t="s">
        <v>450</v>
      </c>
      <c r="G100" s="51" t="s">
        <v>15</v>
      </c>
      <c r="H100" s="60" t="s">
        <v>50</v>
      </c>
      <c r="I100" s="101" t="s">
        <v>243</v>
      </c>
      <c r="J100" s="97"/>
      <c r="K100" s="101" t="s">
        <v>449</v>
      </c>
      <c r="L100" s="48">
        <v>2</v>
      </c>
      <c r="M100" s="49">
        <v>3</v>
      </c>
      <c r="N100" s="101">
        <f t="shared" si="37"/>
        <v>6</v>
      </c>
      <c r="O100" s="101" t="str">
        <f t="shared" si="38"/>
        <v>(M)</v>
      </c>
      <c r="P100" s="101">
        <v>25</v>
      </c>
      <c r="Q100" s="101">
        <f t="shared" si="39"/>
        <v>150</v>
      </c>
      <c r="R100" s="101" t="str">
        <f t="shared" si="40"/>
        <v>II</v>
      </c>
      <c r="S100" s="50" t="str">
        <f t="shared" si="32"/>
        <v>Aceptable con Control Especifico</v>
      </c>
      <c r="T100" s="97"/>
      <c r="U100" s="101" t="s">
        <v>420</v>
      </c>
      <c r="V100" s="101"/>
      <c r="W100" s="102"/>
      <c r="X100" s="102"/>
      <c r="Y100" s="101"/>
      <c r="Z100" s="101" t="s">
        <v>438</v>
      </c>
      <c r="AA100" s="97" t="s">
        <v>465</v>
      </c>
      <c r="AB100" s="97"/>
      <c r="AC100" s="98"/>
      <c r="AD100" s="99"/>
      <c r="AE100" s="99"/>
      <c r="AF100" s="99"/>
      <c r="AG100" s="100"/>
    </row>
    <row r="101" spans="1:33" ht="229.5" x14ac:dyDescent="0.2">
      <c r="A101" s="166"/>
      <c r="B101" s="110"/>
      <c r="C101" s="110"/>
      <c r="D101" s="110"/>
      <c r="E101" s="101" t="s">
        <v>70</v>
      </c>
      <c r="F101" s="101" t="s">
        <v>451</v>
      </c>
      <c r="G101" s="51" t="s">
        <v>15</v>
      </c>
      <c r="H101" s="60" t="s">
        <v>50</v>
      </c>
      <c r="I101" s="101" t="s">
        <v>243</v>
      </c>
      <c r="J101" s="97"/>
      <c r="K101" s="101" t="s">
        <v>437</v>
      </c>
      <c r="L101" s="56">
        <v>2</v>
      </c>
      <c r="M101" s="55">
        <v>4</v>
      </c>
      <c r="N101" s="55">
        <f t="shared" si="37"/>
        <v>8</v>
      </c>
      <c r="O101" s="55" t="str">
        <f t="shared" si="38"/>
        <v>(M)</v>
      </c>
      <c r="P101" s="55">
        <v>25</v>
      </c>
      <c r="Q101" s="55">
        <f t="shared" si="39"/>
        <v>200</v>
      </c>
      <c r="R101" s="55" t="str">
        <f t="shared" si="40"/>
        <v>II</v>
      </c>
      <c r="S101" s="50" t="str">
        <f t="shared" si="32"/>
        <v>Aceptable con Control Especifico</v>
      </c>
      <c r="T101" s="97"/>
      <c r="U101" s="101" t="s">
        <v>420</v>
      </c>
      <c r="V101" s="101"/>
      <c r="W101" s="102"/>
      <c r="X101" s="102"/>
      <c r="Y101" s="101"/>
      <c r="Z101" s="101" t="s">
        <v>438</v>
      </c>
      <c r="AA101" s="97" t="s">
        <v>465</v>
      </c>
      <c r="AB101" s="97"/>
      <c r="AC101" s="98"/>
      <c r="AD101" s="99"/>
      <c r="AE101" s="99"/>
      <c r="AF101" s="99"/>
      <c r="AG101" s="100"/>
    </row>
    <row r="102" spans="1:33" ht="331.5" x14ac:dyDescent="0.2">
      <c r="A102" s="166"/>
      <c r="B102" s="110"/>
      <c r="C102" s="110"/>
      <c r="D102" s="110"/>
      <c r="E102" s="101" t="s">
        <v>423</v>
      </c>
      <c r="F102" s="101" t="s">
        <v>427</v>
      </c>
      <c r="G102" s="51" t="s">
        <v>15</v>
      </c>
      <c r="H102" s="63" t="s">
        <v>48</v>
      </c>
      <c r="I102" s="101" t="s">
        <v>243</v>
      </c>
      <c r="J102" s="97"/>
      <c r="K102" s="101" t="s">
        <v>428</v>
      </c>
      <c r="L102" s="48">
        <v>6</v>
      </c>
      <c r="M102" s="49">
        <v>3</v>
      </c>
      <c r="N102" s="101">
        <f>+L102*M102</f>
        <v>18</v>
      </c>
      <c r="O102" s="101" t="str">
        <f>IF(N102&lt;2,"O",IF(N102&lt;=4,"(B)",IF(N102&lt;=8,"(M)",IF(N102&lt;=20,"(A)","(MA)"))))</f>
        <v>(A)</v>
      </c>
      <c r="P102" s="101">
        <v>25</v>
      </c>
      <c r="Q102" s="101">
        <f>+N102*P102</f>
        <v>450</v>
      </c>
      <c r="R102" s="101" t="str">
        <f>IF(Q102&lt;20,"O",IF(Q102&lt;=20,"IV",IF(Q102&lt;=120,"III",IF(Q102&lt;=500,"II","I"))))</f>
        <v>II</v>
      </c>
      <c r="S102" s="50" t="str">
        <f t="shared" si="32"/>
        <v>Aceptable con Control Especifico</v>
      </c>
      <c r="T102" s="97"/>
      <c r="U102" s="102"/>
      <c r="V102" s="102"/>
      <c r="W102" s="102"/>
      <c r="X102" s="101"/>
      <c r="Y102" s="102" t="s">
        <v>424</v>
      </c>
      <c r="Z102" s="102" t="s">
        <v>435</v>
      </c>
      <c r="AA102" s="97" t="s">
        <v>465</v>
      </c>
      <c r="AB102" s="97"/>
      <c r="AC102" s="98"/>
      <c r="AD102" s="99"/>
      <c r="AE102" s="99"/>
      <c r="AF102" s="99"/>
      <c r="AG102" s="100"/>
    </row>
    <row r="103" spans="1:33" ht="331.5" x14ac:dyDescent="0.2">
      <c r="A103" s="166"/>
      <c r="B103" s="110"/>
      <c r="C103" s="110"/>
      <c r="D103" s="110"/>
      <c r="E103" s="101" t="s">
        <v>423</v>
      </c>
      <c r="F103" s="101" t="s">
        <v>429</v>
      </c>
      <c r="G103" s="51" t="s">
        <v>15</v>
      </c>
      <c r="H103" s="63" t="s">
        <v>48</v>
      </c>
      <c r="I103" s="101" t="s">
        <v>430</v>
      </c>
      <c r="J103" s="101"/>
      <c r="K103" s="101" t="s">
        <v>428</v>
      </c>
      <c r="L103" s="48">
        <v>6</v>
      </c>
      <c r="M103" s="49">
        <v>3</v>
      </c>
      <c r="N103" s="101">
        <f>+L103*M103</f>
        <v>18</v>
      </c>
      <c r="O103" s="101" t="str">
        <f>IF(N103&lt;2,"O",IF(N103&lt;=4,"(B)",IF(N103&lt;=8,"(M)",IF(N103&lt;=20,"(A)","(MA)"))))</f>
        <v>(A)</v>
      </c>
      <c r="P103" s="101">
        <v>25</v>
      </c>
      <c r="Q103" s="101">
        <f>+N103*P103</f>
        <v>450</v>
      </c>
      <c r="R103" s="101" t="str">
        <f>IF(Q103&lt;20,"O",IF(Q103&lt;=20,"IV",IF(Q103&lt;=120,"III",IF(Q103&lt;=500,"II","I"))))</f>
        <v>II</v>
      </c>
      <c r="S103" s="50" t="str">
        <f t="shared" si="32"/>
        <v>Aceptable con Control Especifico</v>
      </c>
      <c r="T103" s="97"/>
      <c r="U103" s="102"/>
      <c r="V103" s="102"/>
      <c r="W103" s="102"/>
      <c r="X103" s="101"/>
      <c r="Y103" s="102" t="s">
        <v>424</v>
      </c>
      <c r="Z103" s="102" t="s">
        <v>435</v>
      </c>
      <c r="AA103" s="97" t="s">
        <v>465</v>
      </c>
      <c r="AB103" s="101"/>
      <c r="AC103" s="98"/>
      <c r="AD103" s="99"/>
      <c r="AE103" s="99"/>
      <c r="AF103" s="99"/>
      <c r="AG103" s="100"/>
    </row>
    <row r="104" spans="1:33" ht="102" x14ac:dyDescent="0.2">
      <c r="A104" s="166"/>
      <c r="B104" s="110"/>
      <c r="C104" s="110"/>
      <c r="D104" s="110"/>
      <c r="E104" s="101" t="s">
        <v>423</v>
      </c>
      <c r="F104" s="101" t="s">
        <v>452</v>
      </c>
      <c r="G104" s="51" t="s">
        <v>15</v>
      </c>
      <c r="H104" s="60" t="s">
        <v>431</v>
      </c>
      <c r="I104" s="101" t="s">
        <v>78</v>
      </c>
      <c r="J104" s="101"/>
      <c r="K104" s="97" t="s">
        <v>432</v>
      </c>
      <c r="L104" s="48">
        <v>6</v>
      </c>
      <c r="M104" s="49">
        <v>2</v>
      </c>
      <c r="N104" s="101">
        <f>+L104*M104</f>
        <v>12</v>
      </c>
      <c r="O104" s="101" t="str">
        <f>IF(N104&lt;2,"O",IF(N104&lt;=4,"(B)",IF(N104&lt;=8,"(M)",IF(N104&lt;=20,"(A)","(MA)"))))</f>
        <v>(A)</v>
      </c>
      <c r="P104" s="101">
        <v>25</v>
      </c>
      <c r="Q104" s="101">
        <f>+N104*P104</f>
        <v>300</v>
      </c>
      <c r="R104" s="101" t="str">
        <f>IF(Q104&lt;20,"O",IF(Q104&lt;=20,"IV",IF(Q104&lt;=120,"III",IF(Q104&lt;=500,"II","I"))))</f>
        <v>II</v>
      </c>
      <c r="S104" s="50" t="str">
        <f t="shared" si="32"/>
        <v>Aceptable con Control Especifico</v>
      </c>
      <c r="T104" s="101"/>
      <c r="U104" s="101"/>
      <c r="V104" s="101"/>
      <c r="W104" s="101"/>
      <c r="X104" s="101"/>
      <c r="Y104" s="102" t="s">
        <v>424</v>
      </c>
      <c r="Z104" s="101" t="s">
        <v>453</v>
      </c>
      <c r="AA104" s="97" t="s">
        <v>465</v>
      </c>
      <c r="AB104" s="101"/>
      <c r="AC104" s="98"/>
      <c r="AD104" s="99"/>
      <c r="AE104" s="99"/>
      <c r="AF104" s="99"/>
      <c r="AG104" s="100"/>
    </row>
    <row r="105" spans="1:33" ht="204" x14ac:dyDescent="0.2">
      <c r="A105" s="166"/>
      <c r="B105" s="110"/>
      <c r="C105" s="110"/>
      <c r="D105" s="110"/>
      <c r="E105" s="101" t="s">
        <v>70</v>
      </c>
      <c r="F105" s="101" t="s">
        <v>204</v>
      </c>
      <c r="G105" s="51" t="s">
        <v>15</v>
      </c>
      <c r="H105" s="61" t="s">
        <v>109</v>
      </c>
      <c r="I105" s="101" t="s">
        <v>133</v>
      </c>
      <c r="J105" s="97"/>
      <c r="K105" s="97" t="s">
        <v>110</v>
      </c>
      <c r="L105" s="48">
        <v>2</v>
      </c>
      <c r="M105" s="49">
        <v>2</v>
      </c>
      <c r="N105" s="101">
        <f>+L105*M105</f>
        <v>4</v>
      </c>
      <c r="O105" s="101" t="str">
        <f>IF(N105&lt;2,"O",IF(N105&lt;=4,"(B)",IF(N105&lt;=8,"(M)",IF(N105&lt;=20,"(A)","(MA)"))))</f>
        <v>(B)</v>
      </c>
      <c r="P105" s="101">
        <v>25</v>
      </c>
      <c r="Q105" s="101">
        <f>+N105*P105</f>
        <v>100</v>
      </c>
      <c r="R105" s="101" t="str">
        <f>IF(Q105&lt;20,"O",IF(Q105&lt;=20,"IV",IF(Q105&lt;=120,"III",IF(Q105&lt;=500,"II","I"))))</f>
        <v>III</v>
      </c>
      <c r="S105" s="50" t="str">
        <f t="shared" si="32"/>
        <v>Aceptable</v>
      </c>
      <c r="T105" s="97"/>
      <c r="U105" s="101" t="s">
        <v>420</v>
      </c>
      <c r="V105" s="101"/>
      <c r="W105" s="102"/>
      <c r="X105" s="101" t="s">
        <v>433</v>
      </c>
      <c r="Y105" s="101"/>
      <c r="Z105" s="102" t="s">
        <v>434</v>
      </c>
      <c r="AA105" s="97" t="s">
        <v>465</v>
      </c>
      <c r="AB105" s="97"/>
      <c r="AC105" s="98"/>
      <c r="AD105" s="99"/>
      <c r="AE105" s="99"/>
      <c r="AF105" s="99"/>
      <c r="AG105" s="100"/>
    </row>
  </sheetData>
  <sheetProtection selectLockedCells="1" selectUnlockedCells="1"/>
  <autoFilter ref="A14:AS105"/>
  <mergeCells count="131">
    <mergeCell ref="H10:V10"/>
    <mergeCell ref="A75:A105"/>
    <mergeCell ref="B75:B105"/>
    <mergeCell ref="C75:C105"/>
    <mergeCell ref="D75:D105"/>
    <mergeCell ref="A15:A74"/>
    <mergeCell ref="B70:B74"/>
    <mergeCell ref="C70:C74"/>
    <mergeCell ref="D70:D74"/>
    <mergeCell ref="AB70:AF70"/>
    <mergeCell ref="AB71:AF71"/>
    <mergeCell ref="AB72:AF72"/>
    <mergeCell ref="AB73:AF73"/>
    <mergeCell ref="AB74:AF74"/>
    <mergeCell ref="D60:D65"/>
    <mergeCell ref="C60:C65"/>
    <mergeCell ref="B60:B65"/>
    <mergeCell ref="D41:D59"/>
    <mergeCell ref="C41:C59"/>
    <mergeCell ref="B41:B59"/>
    <mergeCell ref="B66:B69"/>
    <mergeCell ref="C66:C69"/>
    <mergeCell ref="D66:D69"/>
    <mergeCell ref="AB67:AF67"/>
    <mergeCell ref="AB68:AF68"/>
    <mergeCell ref="AB69:AF69"/>
    <mergeCell ref="AB60:AF60"/>
    <mergeCell ref="AB61:AF61"/>
    <mergeCell ref="AB62:AF62"/>
    <mergeCell ref="AB63:AF63"/>
    <mergeCell ref="AB64:AF64"/>
    <mergeCell ref="AB65:AF65"/>
    <mergeCell ref="AB66:AF66"/>
    <mergeCell ref="AB16:AF16"/>
    <mergeCell ref="AB19:AF19"/>
    <mergeCell ref="AB57:AF57"/>
    <mergeCell ref="AB56:AF56"/>
    <mergeCell ref="AB59:AF59"/>
    <mergeCell ref="AB58:AF58"/>
    <mergeCell ref="AB41:AF41"/>
    <mergeCell ref="AB48:AJ48"/>
    <mergeCell ref="AB47:AF47"/>
    <mergeCell ref="AB29:AF29"/>
    <mergeCell ref="AB27:AF27"/>
    <mergeCell ref="AB42:AF42"/>
    <mergeCell ref="AB33:AF33"/>
    <mergeCell ref="AB31:AF31"/>
    <mergeCell ref="AB40:AF40"/>
    <mergeCell ref="AB36:AF36"/>
    <mergeCell ref="AB55:AF55"/>
    <mergeCell ref="AB49:AF49"/>
    <mergeCell ref="AB50:AF50"/>
    <mergeCell ref="AB45:AF45"/>
    <mergeCell ref="AB53:AF53"/>
    <mergeCell ref="AB43:AF43"/>
    <mergeCell ref="AB51:AF51"/>
    <mergeCell ref="AB52:AF52"/>
    <mergeCell ref="AB44:AF44"/>
    <mergeCell ref="AB46:AF46"/>
    <mergeCell ref="AB54:AF54"/>
    <mergeCell ref="L7:O7"/>
    <mergeCell ref="P7:U7"/>
    <mergeCell ref="I7:K7"/>
    <mergeCell ref="F12:G12"/>
    <mergeCell ref="V7:Z7"/>
    <mergeCell ref="A9:AF9"/>
    <mergeCell ref="Z12:AA12"/>
    <mergeCell ref="U12:Y12"/>
    <mergeCell ref="AB22:AF22"/>
    <mergeCell ref="AB21:AF21"/>
    <mergeCell ref="AB20:AF20"/>
    <mergeCell ref="AB12:AF13"/>
    <mergeCell ref="AB17:AJ17"/>
    <mergeCell ref="AB18:AF18"/>
    <mergeCell ref="A10:G10"/>
    <mergeCell ref="W10:X10"/>
    <mergeCell ref="AB10:AF10"/>
    <mergeCell ref="D15:D29"/>
    <mergeCell ref="C15:C29"/>
    <mergeCell ref="B15:B29"/>
    <mergeCell ref="A11:G11"/>
    <mergeCell ref="AB15:AF15"/>
    <mergeCell ref="A1:AF1"/>
    <mergeCell ref="A2:AF2"/>
    <mergeCell ref="A3:AF4"/>
    <mergeCell ref="A5:AF5"/>
    <mergeCell ref="Z11:AA11"/>
    <mergeCell ref="A6:G6"/>
    <mergeCell ref="H6:U6"/>
    <mergeCell ref="AA6:AB6"/>
    <mergeCell ref="AD6:AF6"/>
    <mergeCell ref="S11:V11"/>
    <mergeCell ref="W11:Y11"/>
    <mergeCell ref="H11:I11"/>
    <mergeCell ref="AA7:AF7"/>
    <mergeCell ref="A8:B8"/>
    <mergeCell ref="C8:G8"/>
    <mergeCell ref="H8:J8"/>
    <mergeCell ref="K8:O8"/>
    <mergeCell ref="P8:U8"/>
    <mergeCell ref="V8:Y8"/>
    <mergeCell ref="Z8:AA8"/>
    <mergeCell ref="AB8:AF8"/>
    <mergeCell ref="A7:E7"/>
    <mergeCell ref="F7:G7"/>
    <mergeCell ref="AB11:AF11"/>
    <mergeCell ref="I12:K12"/>
    <mergeCell ref="A12:A13"/>
    <mergeCell ref="C12:C13"/>
    <mergeCell ref="B12:B13"/>
    <mergeCell ref="L12:T12"/>
    <mergeCell ref="H12:H13"/>
    <mergeCell ref="E12:E13"/>
    <mergeCell ref="P11:R11"/>
    <mergeCell ref="D12:D13"/>
    <mergeCell ref="L11:O11"/>
    <mergeCell ref="B30:B40"/>
    <mergeCell ref="AB34:AF34"/>
    <mergeCell ref="AB32:AF32"/>
    <mergeCell ref="AB23:AF23"/>
    <mergeCell ref="AB24:AF24"/>
    <mergeCell ref="AB25:AF25"/>
    <mergeCell ref="AB26:AF26"/>
    <mergeCell ref="AB38:AF38"/>
    <mergeCell ref="AB37:AF37"/>
    <mergeCell ref="D30:D40"/>
    <mergeCell ref="C30:C40"/>
    <mergeCell ref="AB30:AF30"/>
    <mergeCell ref="AB39:AF39"/>
    <mergeCell ref="AB35:AF35"/>
    <mergeCell ref="AB28:AF28"/>
  </mergeCells>
  <phoneticPr fontId="3" type="noConversion"/>
  <conditionalFormatting sqref="S15:S105">
    <cfRule type="cellIs" dxfId="45" priority="1212" stopIfTrue="1" operator="equal">
      <formula>"N0 Aceptable con control especifico"</formula>
    </cfRule>
  </conditionalFormatting>
  <conditionalFormatting sqref="O15:O16 O59 O35:O36 O19:O33 O38:O45 O51:O56 O49">
    <cfRule type="cellIs" dxfId="44" priority="1211" stopIfTrue="1" operator="equal">
      <formula>"o"</formula>
    </cfRule>
  </conditionalFormatting>
  <conditionalFormatting sqref="R15:R16 R59 R35:R36 R19:R33 R38:R45 R51:R56 R49">
    <cfRule type="cellIs" dxfId="43" priority="1210" stopIfTrue="1" operator="equal">
      <formula>"O"</formula>
    </cfRule>
  </conditionalFormatting>
  <conditionalFormatting sqref="W65:X74">
    <cfRule type="cellIs" dxfId="42" priority="836" stopIfTrue="1" operator="equal">
      <formula>"Riesgo Moderado"</formula>
    </cfRule>
    <cfRule type="cellIs" dxfId="41" priority="837" stopIfTrue="1" operator="equal">
      <formula>"Riesgo Importante"</formula>
    </cfRule>
    <cfRule type="cellIs" dxfId="40" priority="838" stopIfTrue="1" operator="equal">
      <formula>"Riesgo Intolerabl"</formula>
    </cfRule>
  </conditionalFormatting>
  <conditionalFormatting sqref="V17">
    <cfRule type="cellIs" dxfId="39" priority="272" stopIfTrue="1" operator="equal">
      <formula>"O"</formula>
    </cfRule>
  </conditionalFormatting>
  <conditionalFormatting sqref="O17">
    <cfRule type="cellIs" dxfId="38" priority="267" stopIfTrue="1" operator="equal">
      <formula>"o"</formula>
    </cfRule>
  </conditionalFormatting>
  <conditionalFormatting sqref="R17">
    <cfRule type="cellIs" dxfId="37" priority="266" stopIfTrue="1" operator="equal">
      <formula>"O"</formula>
    </cfRule>
  </conditionalFormatting>
  <conditionalFormatting sqref="V48">
    <cfRule type="cellIs" dxfId="36" priority="262" stopIfTrue="1" operator="equal">
      <formula>"O"</formula>
    </cfRule>
  </conditionalFormatting>
  <conditionalFormatting sqref="O18">
    <cfRule type="cellIs" dxfId="35" priority="248" stopIfTrue="1" operator="equal">
      <formula>"o"</formula>
    </cfRule>
  </conditionalFormatting>
  <conditionalFormatting sqref="R18">
    <cfRule type="cellIs" dxfId="34" priority="247" stopIfTrue="1" operator="equal">
      <formula>"O"</formula>
    </cfRule>
  </conditionalFormatting>
  <conditionalFormatting sqref="O37">
    <cfRule type="cellIs" dxfId="33" priority="239" stopIfTrue="1" operator="equal">
      <formula>"o"</formula>
    </cfRule>
  </conditionalFormatting>
  <conditionalFormatting sqref="R37">
    <cfRule type="cellIs" dxfId="32" priority="238" stopIfTrue="1" operator="equal">
      <formula>"O"</formula>
    </cfRule>
  </conditionalFormatting>
  <conditionalFormatting sqref="O57:O58">
    <cfRule type="cellIs" dxfId="31" priority="176" stopIfTrue="1" operator="equal">
      <formula>"o"</formula>
    </cfRule>
  </conditionalFormatting>
  <conditionalFormatting sqref="R57:R58">
    <cfRule type="cellIs" dxfId="30" priority="175" stopIfTrue="1" operator="equal">
      <formula>"O"</formula>
    </cfRule>
  </conditionalFormatting>
  <conditionalFormatting sqref="S15:S105">
    <cfRule type="colorScale" priority="3746">
      <colorScale>
        <cfvo type="min"/>
        <cfvo type="percentile" val="50"/>
        <cfvo type="max"/>
        <color rgb="FFF8696B"/>
        <color rgb="FFFFEB84"/>
        <color rgb="FF63BE7B"/>
      </colorScale>
    </cfRule>
    <cfRule type="cellIs" dxfId="29" priority="3747" stopIfTrue="1" operator="equal">
      <formula>"ACEPTABLE"</formula>
    </cfRule>
    <cfRule type="cellIs" dxfId="28" priority="3748" stopIfTrue="1" operator="equal">
      <formula>"NO ACEPTABLE"</formula>
    </cfRule>
  </conditionalFormatting>
  <conditionalFormatting sqref="O102 O75:O87 O105 O94 O89:O90">
    <cfRule type="cellIs" dxfId="27" priority="28" stopIfTrue="1" operator="equal">
      <formula>"o"</formula>
    </cfRule>
  </conditionalFormatting>
  <conditionalFormatting sqref="R102 R75:R87 R105 R94 R89:R90">
    <cfRule type="cellIs" dxfId="26" priority="27" stopIfTrue="1" operator="equal">
      <formula>"O"</formula>
    </cfRule>
  </conditionalFormatting>
  <conditionalFormatting sqref="O101">
    <cfRule type="cellIs" dxfId="25" priority="26" stopIfTrue="1" operator="equal">
      <formula>"o"</formula>
    </cfRule>
  </conditionalFormatting>
  <conditionalFormatting sqref="R101">
    <cfRule type="cellIs" dxfId="24" priority="25" stopIfTrue="1" operator="equal">
      <formula>"O"</formula>
    </cfRule>
  </conditionalFormatting>
  <conditionalFormatting sqref="O104">
    <cfRule type="cellIs" dxfId="23" priority="24" stopIfTrue="1" operator="equal">
      <formula>"o"</formula>
    </cfRule>
  </conditionalFormatting>
  <conditionalFormatting sqref="R104">
    <cfRule type="cellIs" dxfId="22" priority="23" stopIfTrue="1" operator="equal">
      <formula>"O"</formula>
    </cfRule>
  </conditionalFormatting>
  <conditionalFormatting sqref="O91">
    <cfRule type="cellIs" dxfId="21" priority="22" stopIfTrue="1" operator="equal">
      <formula>"o"</formula>
    </cfRule>
  </conditionalFormatting>
  <conditionalFormatting sqref="R91">
    <cfRule type="cellIs" dxfId="20" priority="21" stopIfTrue="1" operator="equal">
      <formula>"O"</formula>
    </cfRule>
  </conditionalFormatting>
  <conditionalFormatting sqref="O92">
    <cfRule type="cellIs" dxfId="19" priority="20" stopIfTrue="1" operator="equal">
      <formula>"o"</formula>
    </cfRule>
  </conditionalFormatting>
  <conditionalFormatting sqref="R92">
    <cfRule type="cellIs" dxfId="18" priority="19" stopIfTrue="1" operator="equal">
      <formula>"O"</formula>
    </cfRule>
  </conditionalFormatting>
  <conditionalFormatting sqref="O93">
    <cfRule type="cellIs" dxfId="17" priority="18" stopIfTrue="1" operator="equal">
      <formula>"o"</formula>
    </cfRule>
  </conditionalFormatting>
  <conditionalFormatting sqref="R93">
    <cfRule type="cellIs" dxfId="16" priority="17" stopIfTrue="1" operator="equal">
      <formula>"O"</formula>
    </cfRule>
  </conditionalFormatting>
  <conditionalFormatting sqref="O95">
    <cfRule type="cellIs" dxfId="15" priority="16" stopIfTrue="1" operator="equal">
      <formula>"o"</formula>
    </cfRule>
  </conditionalFormatting>
  <conditionalFormatting sqref="R95">
    <cfRule type="cellIs" dxfId="14" priority="15" stopIfTrue="1" operator="equal">
      <formula>"O"</formula>
    </cfRule>
  </conditionalFormatting>
  <conditionalFormatting sqref="O96">
    <cfRule type="cellIs" dxfId="13" priority="14" stopIfTrue="1" operator="equal">
      <formula>"o"</formula>
    </cfRule>
  </conditionalFormatting>
  <conditionalFormatting sqref="R96">
    <cfRule type="cellIs" dxfId="12" priority="13" stopIfTrue="1" operator="equal">
      <formula>"O"</formula>
    </cfRule>
  </conditionalFormatting>
  <conditionalFormatting sqref="O97">
    <cfRule type="cellIs" dxfId="11" priority="12" stopIfTrue="1" operator="equal">
      <formula>"o"</formula>
    </cfRule>
  </conditionalFormatting>
  <conditionalFormatting sqref="R97">
    <cfRule type="cellIs" dxfId="10" priority="11" stopIfTrue="1" operator="equal">
      <formula>"O"</formula>
    </cfRule>
  </conditionalFormatting>
  <conditionalFormatting sqref="O98">
    <cfRule type="cellIs" dxfId="9" priority="10" stopIfTrue="1" operator="equal">
      <formula>"o"</formula>
    </cfRule>
  </conditionalFormatting>
  <conditionalFormatting sqref="R98">
    <cfRule type="cellIs" dxfId="8" priority="9" stopIfTrue="1" operator="equal">
      <formula>"O"</formula>
    </cfRule>
  </conditionalFormatting>
  <conditionalFormatting sqref="O99">
    <cfRule type="cellIs" dxfId="7" priority="8" stopIfTrue="1" operator="equal">
      <formula>"o"</formula>
    </cfRule>
  </conditionalFormatting>
  <conditionalFormatting sqref="R99">
    <cfRule type="cellIs" dxfId="6" priority="7" stopIfTrue="1" operator="equal">
      <formula>"O"</formula>
    </cfRule>
  </conditionalFormatting>
  <conditionalFormatting sqref="O100">
    <cfRule type="cellIs" dxfId="5" priority="6" stopIfTrue="1" operator="equal">
      <formula>"o"</formula>
    </cfRule>
  </conditionalFormatting>
  <conditionalFormatting sqref="R100">
    <cfRule type="cellIs" dxfId="4" priority="5" stopIfTrue="1" operator="equal">
      <formula>"O"</formula>
    </cfRule>
  </conditionalFormatting>
  <conditionalFormatting sqref="O103">
    <cfRule type="cellIs" dxfId="3" priority="4" stopIfTrue="1" operator="equal">
      <formula>"o"</formula>
    </cfRule>
  </conditionalFormatting>
  <conditionalFormatting sqref="R103">
    <cfRule type="cellIs" dxfId="2" priority="3" stopIfTrue="1" operator="equal">
      <formula>"O"</formula>
    </cfRule>
  </conditionalFormatting>
  <conditionalFormatting sqref="O88">
    <cfRule type="cellIs" dxfId="1" priority="2" stopIfTrue="1" operator="equal">
      <formula>"o"</formula>
    </cfRule>
  </conditionalFormatting>
  <conditionalFormatting sqref="R88">
    <cfRule type="cellIs" dxfId="0" priority="1" stopIfTrue="1" operator="equal">
      <formula>"O"</formula>
    </cfRule>
  </conditionalFormatting>
  <dataValidations xWindow="391" yWindow="211" count="22">
    <dataValidation type="list" errorStyle="warning" allowBlank="1" showInputMessage="1" showErrorMessage="1" errorTitle="COLOQUE SOLO" error="1,2,3, O 4" sqref="JI18 WVU18 WLY18 WCC18 VSG18 VIK18 UYO18 UOS18 UEW18 TVA18 TLE18 TBI18 SRM18 SHQ18 RXU18 RNY18 REC18 QUG18 QKK18 QAO18 PQS18 PGW18 OXA18 ONE18 ODI18 NTM18 NJQ18 MZU18 MPY18 MGC18 LWG18 LMK18 LCO18 KSS18 KIW18 JZA18 JPE18 JFI18 IVM18 ILQ18 IBU18 HRY18 HIC18 GYG18 GOK18 GEO18 FUS18 FKW18 FBA18 ERE18 EHI18 DXM18 DNQ18 DDU18 CTY18 CKC18 CAG18 BQK18 BGO18 AWS18 AMW18 ADA18 TE18 TE37 JI37 WVU37 WLY37 WCC37 VSG37 VIK37 UYO37 UOS37 UEW37 TVA37 TLE37 TBI37 SRM37 SHQ37 RXU37 RNY37 REC37 QUG37 QKK37 QAO37 PQS37 PGW37 OXA37 ONE37 ODI37 NTM37 NJQ37 MZU37 MPY37 MGC37 LWG37 LMK37 LCO37 KSS37 KIW37 JZA37 JPE37 JFI37 IVM37 ILQ37 IBU37 HRY37 HIC37 GYG37 GOK37 GEO37 FUS37 FKW37 FBA37 ERE37 EHI37 DXM37 DNQ37 DDU37 CTY37 CKC37 CAG37 BQK37 BGO37 AWS37 AMW37 ADA37 WVU66:WVU74 JI66:JI74 TE66:TE74 ADA66:ADA74 AMW66:AMW74 AWS66:AWS74 BGO66:BGO74 BQK66:BQK74 CAG66:CAG74 CKC66:CKC74 CTY66:CTY74 DDU66:DDU74 DNQ66:DNQ74 DXM66:DXM74 EHI66:EHI74 ERE66:ERE74 FBA66:FBA74 FKW66:FKW74 FUS66:FUS74 GEO66:GEO74 GOK66:GOK74 GYG66:GYG74 HIC66:HIC74 HRY66:HRY74 IBU66:IBU74 ILQ66:ILQ74 IVM66:IVM74 JFI66:JFI74 JPE66:JPE74 JZA66:JZA74 KIW66:KIW74 KSS66:KSS74 LCO66:LCO74 LMK66:LMK74 LWG66:LWG74 MGC66:MGC74 MPY66:MPY74 MZU66:MZU74 NJQ66:NJQ74 NTM66:NTM74 ODI66:ODI74 ONE66:ONE74 OXA66:OXA74 PGW66:PGW74 PQS66:PQS74 QAO66:QAO74 QKK66:QKK74 QUG66:QUG74 REC66:REC74 RNY66:RNY74 RXU66:RXU74 SHQ66:SHQ74 SRM66:SRM74 TBI66:TBI74 TLE66:TLE74 TVA66:TVA74 UEW66:UEW74 UOS66:UOS74 UYO66:UYO74 VIK66:VIK74 VSG66:VSG74 WCC66:WCC74 WLY66:WLY74 M15:M105">
      <formula1>"4,3,2,1"</formula1>
    </dataValidation>
    <dataValidation type="list" allowBlank="1" showInputMessage="1" showErrorMessage="1" sqref="WVQ18 WLU18 WBY18 VSC18 VIG18 UYK18 UOO18 UES18 TUW18 TLA18 TBE18 SRI18 SHM18 RXQ18 RNU18 RDY18 QUC18 QKG18 QAK18 PQO18 PGS18 OWW18 ONA18 ODE18 NTI18 NJM18 MZQ18 MPU18 MFY18 LWC18 LMG18 LCK18 KSO18 KIS18 JYW18 JPA18 JFE18 IVI18 ILM18 IBQ18 HRU18 HHY18 GYC18 GOG18 GEK18 FUO18 FKS18 FAW18 ERA18 EHE18 DXI18 DNM18 DDQ18 CTU18 CJY18 CAC18 BQG18 BGK18 AWO18 AMS18 ACW18 TA18 JE18 WVQ37 WLU37 WBY37 VSC37 VIG37 UYK37 UOO37 UES37 TUW37 TLA37 TBE37 SRI37 SHM37 RXQ37 RNU37 RDY37 QUC37 QKG37 QAK37 PQO37 PGS37 OWW37 ONA37 ODE37 NTI37 NJM37 MZQ37 MPU37 MFY37 LWC37 LMG37 LCK37 KSO37 KIS37 JYW37 JPA37 JFE37 IVI37 ILM37 IBQ37 HRU37 HHY37 GYC37 GOG37 GEK37 FUO37 FKS37 FAW37 ERA37 EHE37 DXI37 DNM37 DDQ37 CTU37 CJY37 CAC37 BQG37 BGK37 AWO37 AMS37 ACW37 TA37 JE37 JE66:JE74 TA66:TA74 ACW66:ACW74 AMS66:AMS74 AWO66:AWO74 BGK66:BGK74 BQG66:BQG74 CAC66:CAC74 CJY66:CJY74 CTU66:CTU74 DDQ66:DDQ74 DNM66:DNM74 DXI66:DXI74 EHE66:EHE74 ERA66:ERA74 FAW66:FAW74 FKS66:FKS74 FUO66:FUO74 GEK66:GEK74 GOG66:GOG74 GYC66:GYC74 HHY66:HHY74 HRU66:HRU74 IBQ66:IBQ74 ILM66:ILM74 IVI66:IVI74 JFE66:JFE74 JPA66:JPA74 JYW66:JYW74 KIS66:KIS74 KSO66:KSO74 LCK66:LCK74 LMG66:LMG74 LWC66:LWC74 MFY66:MFY74 MPU66:MPU74 MZQ66:MZQ74 NJM66:NJM74 NTI66:NTI74 ODE66:ODE74 ONA66:ONA74 OWW66:OWW74 PGS66:PGS74 PQO66:PQO74 QAK66:QAK74 QKG66:QKG74 QUC66:QUC74 RDY66:RDY74 RNU66:RNU74 RXQ66:RXQ74 SHM66:SHM74 SRI66:SRI74 TBE66:TBE74 TLA66:TLA74 TUW66:TUW74 UES66:UES74 UOO66:UOO74 UYK66:UYK74 VIG66:VIG74 VSC66:VSC74 WBY66:WBY74 WLU66:WLU74 WVQ66:WVQ74">
      <formula1>"(A)"</formula1>
    </dataValidation>
    <dataValidation type="list" allowBlank="1" showInputMessage="1" showErrorMessage="1" sqref="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WVR37 WLV37 WBZ37 VSD37 VIH37 UYL37 UOP37 UET37 TUX37 TLB37 TBF37 SRJ37 SHN37 RXR37 RNV37 RDZ37 QUD37 QKH37 QAL37 PQP37 PGT37 OWX37 ONB37 ODF37 NTJ37 NJN37 MZR37 MPV37 MFZ37 LWD37 LMH37 LCL37 KSP37 KIT37 JYX37 JPB37 JFF37 IVJ37 ILN37 IBR37 HRV37 HHZ37 GYD37 GOH37 GEL37 FUP37 FKT37 FAX37 ERB37 EHF37 DXJ37 DNN37 DDR37 CTV37 CJZ37 CAD37 BQH37 BGL37 AWP37 AMT37 ACX37 TB37 JF37 JF66:JF74 TB66:TB74 ACX66:ACX74 AMT66:AMT74 AWP66:AWP74 BGL66:BGL74 BQH66:BQH74 CAD66:CAD74 CJZ66:CJZ74 CTV66:CTV74 DDR66:DDR74 DNN66:DNN74 DXJ66:DXJ74 EHF66:EHF74 ERB66:ERB74 FAX66:FAX74 FKT66:FKT74 FUP66:FUP74 GEL66:GEL74 GOH66:GOH74 GYD66:GYD74 HHZ66:HHZ74 HRV66:HRV74 IBR66:IBR74 ILN66:ILN74 IVJ66:IVJ74 JFF66:JFF74 JPB66:JPB74 JYX66:JYX74 KIT66:KIT74 KSP66:KSP74 LCL66:LCL74 LMH66:LMH74 LWD66:LWD74 MFZ66:MFZ74 MPV66:MPV74 MZR66:MZR74 NJN66:NJN74 NTJ66:NTJ74 ODF66:ODF74 ONB66:ONB74 OWX66:OWX74 PGT66:PGT74 PQP66:PQP74 QAL66:QAL74 QKH66:QKH74 QUD66:QUD74 RDZ66:RDZ74 RNV66:RNV74 RXR66:RXR74 SHN66:SHN74 SRJ66:SRJ74 TBF66:TBF74 TLB66:TLB74 TUX66:TUX74 UET66:UET74 UOP66:UOP74 UYL66:UYL74 VIH66:VIH74 VSD66:VSD74 WBZ66:WBZ74 WLV66:WLV74 WVR66:WVR74">
      <formula1>"(M)"</formula1>
    </dataValidation>
    <dataValidation type="list" allowBlank="1" showInputMessage="1" showErrorMessage="1" sqref="JH18 WVT18 WLX18 WCB18 VSF18 VIJ18 UYN18 UOR18 UEV18 TUZ18 TLD18 TBH18 SRL18 SHP18 RXT18 RNX18 REB18 QUF18 QKJ18 QAN18 PQR18 PGV18 OWZ18 OND18 ODH18 NTL18 NJP18 MZT18 MPX18 MGB18 LWF18 LMJ18 LCN18 KSR18 KIV18 JYZ18 JPD18 JFH18 IVL18 ILP18 IBT18 HRX18 HIB18 GYF18 GOJ18 GEN18 FUR18 FKV18 FAZ18 ERD18 EHH18 DXL18 DNP18 DDT18 CTX18 CKB18 CAF18 BQJ18 BGN18 AWR18 AMV18 ACZ18 TD18 TD37 JH37 WVT37 WLX37 WCB37 VSF37 VIJ37 UYN37 UOR37 UEV37 TUZ37 TLD37 TBH37 SRL37 SHP37 RXT37 RNX37 REB37 QUF37 QKJ37 QAN37 PQR37 PGV37 OWZ37 OND37 ODH37 NTL37 NJP37 MZT37 MPX37 MGB37 LWF37 LMJ37 LCN37 KSR37 KIV37 JYZ37 JPD37 JFH37 IVL37 ILP37 IBT37 HRX37 HIB37 GYF37 GOJ37 GEN37 FUR37 FKV37 FAZ37 ERD37 EHH37 DXL37 DNP37 DDT37 CTX37 CKB37 CAF37 BQJ37 BGN37 AWR37 AMV37 ACZ37 WVT66:WVT74 JH66:JH74 TD66:TD74 ACZ66:ACZ74 AMV66:AMV74 AWR66:AWR74 BGN66:BGN74 BQJ66:BQJ74 CAF66:CAF74 CKB66:CKB74 CTX66:CTX74 DDT66:DDT74 DNP66:DNP74 DXL66:DXL74 EHH66:EHH74 ERD66:ERD74 FAZ66:FAZ74 FKV66:FKV74 FUR66:FUR74 GEN66:GEN74 GOJ66:GOJ74 GYF66:GYF74 HIB66:HIB74 HRX66:HRX74 IBT66:IBT74 ILP66:ILP74 IVL66:IVL74 JFH66:JFH74 JPD66:JPD74 JYZ66:JYZ74 KIV66:KIV74 KSR66:KSR74 LCN66:LCN74 LMJ66:LMJ74 LWF66:LWF74 MGB66:MGB74 MPX66:MPX74 MZT66:MZT74 NJP66:NJP74 NTL66:NTL74 ODH66:ODH74 OND66:OND74 OWZ66:OWZ74 PGV66:PGV74 PQR66:PQR74 QAN66:QAN74 QKJ66:QKJ74 QUF66:QUF74 REB66:REB74 RNX66:RNX74 RXT66:RXT74 SHP66:SHP74 SRL66:SRL74 TBH66:TBH74 TLD66:TLD74 TUZ66:TUZ74 UEV66:UEV74 UOR66:UOR74 UYN66:UYN74 VIJ66:VIJ74 VSF66:VSF74 WCB66:WCB74 WLX66:WLX74 L15:L105">
      <formula1>"2,6,10"</formula1>
    </dataValidation>
    <dataValidation type="list" allowBlank="1" showInputMessage="1" showErrorMessage="1" sqref="JL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TH37 JL37 WVX37 WMB37 WCF37 VSJ37 VIN37 UYR37 UOV37 UEZ37 TVD37 TLH37 TBL37 SRP37 SHT37 RXX37 ROB37 REF37 QUJ37 QKN37 QAR37 PQV37 PGZ37 OXD37 ONH37 ODL37 NTP37 NJT37 MZX37 MQB37 MGF37 LWJ37 LMN37 LCR37 KSV37 KIZ37 JZD37 JPH37 JFL37 IVP37 ILT37 IBX37 HSB37 HIF37 GYJ37 GON37 GER37 FUV37 FKZ37 FBD37 ERH37 EHL37 DXP37 DNT37 DDX37 CUB37 CKF37 CAJ37 BQN37 BGR37 AWV37 AMZ37 ADD37 WVX66:WVX74 JL66:JL74 TH66:TH74 ADD66:ADD74 AMZ66:AMZ74 AWV66:AWV74 BGR66:BGR74 BQN66:BQN74 CAJ66:CAJ74 CKF66:CKF74 CUB66:CUB74 DDX66:DDX74 DNT66:DNT74 DXP66:DXP74 EHL66:EHL74 ERH66:ERH74 FBD66:FBD74 FKZ66:FKZ74 FUV66:FUV74 GER66:GER74 GON66:GON74 GYJ66:GYJ74 HIF66:HIF74 HSB66:HSB74 IBX66:IBX74 ILT66:ILT74 IVP66:IVP74 JFL66:JFL74 JPH66:JPH74 JZD66:JZD74 KIZ66:KIZ74 KSV66:KSV74 LCR66:LCR74 LMN66:LMN74 LWJ66:LWJ74 MGF66:MGF74 MQB66:MQB74 MZX66:MZX74 NJT66:NJT74 NTP66:NTP74 ODL66:ODL74 ONH66:ONH74 OXD66:OXD74 PGZ66:PGZ74 PQV66:PQV74 QAR66:QAR74 QKN66:QKN74 QUJ66:QUJ74 REF66:REF74 ROB66:ROB74 RXX66:RXX74 SHT66:SHT74 SRP66:SRP74 TBL66:TBL74 TLH66:TLH74 TVD66:TVD74 UEZ66:UEZ74 UOV66:UOV74 UYR66:UYR74 VIN66:VIN74 VSJ66:VSJ74 WCF66:WCF74 WMB66:WMB74 P15:P105">
      <formula1>"10,25,60,100"</formula1>
    </dataValidation>
    <dataValidation type="list" allowBlank="1" showInputMessage="1" showErrorMessage="1" sqref="JV18 WWH18 WML18 WCP18 VST18 VIX18 UZB18 UPF18 UFJ18 TVN18 TLR18 TBV18 SRZ18 SID18 RYH18 ROL18 REP18 QUT18 QKX18 QBB18 PRF18 PHJ18 OXN18 ONR18 ODV18 NTZ18 NKD18 NAH18 MQL18 MGP18 LWT18 LMX18 LDB18 KTF18 KJJ18 JZN18 JPR18 JFV18 IVZ18 IMD18 ICH18 HSL18 HIP18 GYT18 GOX18 GFB18 FVF18 FLJ18 FBN18 ERR18 EHV18 DXZ18 DOD18 DEH18 CUL18 CKP18 CAT18 BQX18 BHB18 AXF18 ANJ18 ADN18 TR18 TR37 JV37 WWH37 WML37 WCP37 VST37 VIX37 UZB37 UPF37 UFJ37 TVN37 TLR37 TBV37 SRZ37 SID37 RYH37 ROL37 REP37 QUT37 QKX37 QBB37 PRF37 PHJ37 OXN37 ONR37 ODV37 NTZ37 NKD37 NAH37 MQL37 MGP37 LWT37 LMX37 LDB37 KTF37 KJJ37 JZN37 JPR37 JFV37 IVZ37 IMD37 ICH37 HSL37 HIP37 GYT37 GOX37 GFB37 FVF37 FLJ37 FBN37 ERR37 EHV37 DXZ37 DOD37 DEH37 CUL37 CKP37 CAT37 BQX37 BHB37 AXF37 ANJ37 ADN37 WWH66:WWH74 JV66:JV74 TR66:TR74 ADN66:ADN74 ANJ66:ANJ74 AXF66:AXF74 BHB66:BHB74 BQX66:BQX74 CAT66:CAT74 CKP66:CKP74 CUL66:CUL74 DEH66:DEH74 DOD66:DOD74 DXZ66:DXZ74 EHV66:EHV74 ERR66:ERR74 FBN66:FBN74 FLJ66:FLJ74 FVF66:FVF74 GFB66:GFB74 GOX66:GOX74 GYT66:GYT74 HIP66:HIP74 HSL66:HSL74 ICH66:ICH74 IMD66:IMD74 IVZ66:IVZ74 JFV66:JFV74 JPR66:JPR74 JZN66:JZN74 KJJ66:KJJ74 KTF66:KTF74 LDB66:LDB74 LMX66:LMX74 LWT66:LWT74 MGP66:MGP74 MQL66:MQL74 NAH66:NAH74 NKD66:NKD74 NTZ66:NTZ74 ODV66:ODV74 ONR66:ONR74 OXN66:OXN74 PHJ66:PHJ74 PRF66:PRF74 QBB66:QBB74 QKX66:QKX74 QUT66:QUT74 REP66:REP74 ROL66:ROL74 RYH66:RYH74 SID66:SID74 SRZ66:SRZ74 TBV66:TBV74 TLR66:TLR74 TVN66:TVN74 UFJ66:UFJ74 UPF66:UPF74 UZB66:UZB74 VIX66:VIX74 VST66:VST74 WCP66:WCP74 WML66:WML74 Z15:Z74">
      <formula1>"Si, No"</formula1>
    </dataValidation>
    <dataValidation type="list" allowBlank="1" showInputMessage="1" showErrorMessage="1" sqref="JD18 WLT18 WBX18 VSB18 VIF18 UYJ18 UON18 UER18 TUV18 TKZ18 TBD18 SRH18 SHL18 RXP18 RNT18 RDX18 QUB18 QKF18 QAJ18 PQN18 PGR18 OWV18 OMZ18 ODD18 NTH18 NJL18 MZP18 MPT18 MFX18 LWB18 LMF18 LCJ18 KSN18 KIR18 JYV18 JOZ18 JFD18 IVH18 ILL18 IBP18 HRT18 HHX18 GYB18 GOF18 GEJ18 FUN18 FKR18 FAV18 EQZ18 EHD18 DXH18 DNL18 DDP18 CTT18 CJX18 CAB18 BQF18 BGJ18 AWN18 AMR18 ACV18 SZ18 WVP18 JD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WVP37 JD66:JD74 SZ66:SZ74 ACV66:ACV74 AMR66:AMR74 AWN66:AWN74 BGJ66:BGJ74 BQF66:BQF74 CAB66:CAB74 CJX66:CJX74 CTT66:CTT74 DDP66:DDP74 DNL66:DNL74 DXH66:DXH74 EHD66:EHD74 EQZ66:EQZ74 FAV66:FAV74 FKR66:FKR74 FUN66:FUN74 GEJ66:GEJ74 GOF66:GOF74 GYB66:GYB74 HHX66:HHX74 HRT66:HRT74 IBP66:IBP74 ILL66:ILL74 IVH66:IVH74 JFD66:JFD74 JOZ66:JOZ74 JYV66:JYV74 KIR66:KIR74 KSN66:KSN74 LCJ66:LCJ74 LMF66:LMF74 LWB66:LWB74 MFX66:MFX74 MPT66:MPT74 MZP66:MZP74 NJL66:NJL74 NTH66:NTH74 ODD66:ODD74 OMZ66:OMZ74 OWV66:OWV74 PGR66:PGR74 PQN66:PQN74 QAJ66:QAJ74 QKF66:QKF74 QUB66:QUB74 RDX66:RDX74 RNT66:RNT74 RXP66:RXP74 SHL66:SHL74 SRH66:SRH74 TBD66:TBD74 TKZ66:TKZ74 TUV66:TUV74 UER66:UER74 UON66:UON74 UYJ66:UYJ74 VIF66:VIF74 VSB66:VSB74 WBX66:WBX74 WLT66:WLT74 WVP66:WVP74">
      <formula1>"(MA)"</formula1>
    </dataValidation>
    <dataValidation type="list" allowBlank="1" showInputMessage="1" showErrorMessage="1" sqref="JG18 WLW18 WCA18 VSE18 VII18 UYM18 UOQ18 UEU18 TUY18 TLC18 TBG18 SRK18 SHO18 RXS18 RNW18 REA18 QUE18 QKI18 QAM18 PQQ18 PGU18 OWY18 ONC18 ODG18 NTK18 NJO18 MZS18 MPW18 MGA18 LWE18 LMI18 LCM18 KSQ18 KIU18 JYY18 JPC18 JFG18 IVK18 ILO18 IBS18 HRW18 HIA18 GYE18 GOI18 GEM18 FUQ18 FKU18 FAY18 ERC18 EHG18 DXK18 DNO18 DDS18 CTW18 CKA18 CAE18 BQI18 BGM18 AWQ18 AMU18 ACY18 TC18 WVS18 JG37 WLW37 WCA37 VSE37 VII37 UYM37 UOQ37 UEU37 TUY37 TLC37 TBG37 SRK37 SHO37 RXS37 RNW37 REA37 QUE37 QKI37 QAM37 PQQ37 PGU37 OWY37 ONC37 ODG37 NTK37 NJO37 MZS37 MPW37 MGA37 LWE37 LMI37 LCM37 KSQ37 KIU37 JYY37 JPC37 JFG37 IVK37 ILO37 IBS37 HRW37 HIA37 GYE37 GOI37 GEM37 FUQ37 FKU37 FAY37 ERC37 EHG37 DXK37 DNO37 DDS37 CTW37 CKA37 CAE37 BQI37 BGM37 AWQ37 AMU37 ACY37 TC37 WVS37 JG66:JG74 TC66:TC74 ACY66:ACY74 AMU66:AMU74 AWQ66:AWQ74 BGM66:BGM74 BQI66:BQI74 CAE66:CAE74 CKA66:CKA74 CTW66:CTW74 DDS66:DDS74 DNO66:DNO74 DXK66:DXK74 EHG66:EHG74 ERC66:ERC74 FAY66:FAY74 FKU66:FKU74 FUQ66:FUQ74 GEM66:GEM74 GOI66:GOI74 GYE66:GYE74 HIA66:HIA74 HRW66:HRW74 IBS66:IBS74 ILO66:ILO74 IVK66:IVK74 JFG66:JFG74 JPC66:JPC74 JYY66:JYY74 KIU66:KIU74 KSQ66:KSQ74 LCM66:LCM74 LMI66:LMI74 LWE66:LWE74 MGA66:MGA74 MPW66:MPW74 MZS66:MZS74 NJO66:NJO74 NTK66:NTK74 ODG66:ODG74 ONC66:ONC74 OWY66:OWY74 PGU66:PGU74 PQQ66:PQQ74 QAM66:QAM74 QKI66:QKI74 QUE66:QUE74 REA66:REA74 RNW66:RNW74 RXS66:RXS74 SHO66:SHO74 SRK66:SRK74 TBG66:TBG74 TLC66:TLC74 TUY66:TUY74 UEU66:UEU74 UOQ66:UOQ74 UYM66:UYM74 VII66:VII74 VSE66:VSE74 WCA66:WCA74 WLW66:WLW74 WVS66:WVS74">
      <formula1>"(B)"</formula1>
    </dataValidation>
    <dataValidation errorStyle="warning" allowBlank="1" showInputMessage="1" showErrorMessage="1" errorTitle="COLOQUE SOLO" error="1,2,3, O 4" promptTitle="NIVEL DE EXPOSICIÓN #3" prompt="4  Continua-Sin interrupción o varias veces con tiempo prolongado durante la jornada_x000a_3 Frecuente-Varias veces durante la jornada por tiempos cortos_x000a_2 Ocasional-Alguna vez durante la jornada y por un periodo de tiempo corto_x000a_1 Esporádica-De manera eventual" sqref="M13:M14"/>
    <dataValidation allowBlank="1" showInputMessage="1" showErrorMessage="1" promptTitle="NP #5" prompt="Si 40&lt;NP&lt;24, Muy alto (A)_x000a_Si 20&lt;NP&lt;10, Alto (A)_x000a_Si 8&lt;NP&lt;6, Medio (M)_x000a_Si 4&lt;NP&lt;2, Bajo (B)" sqref="O13:O14"/>
    <dataValidation allowBlank="1" showInputMessage="1" showErrorMessage="1" promptTitle="NIVEL DE CONSECUENCIA #6" prompt="100: Muerte(s)_x000a_60: Lesiones o enfermedades graves irreparables (incapacidad permanente parcial o invalidez)_x000a_25: Lesiones o enfermedades con incapacidad laboral temporal (ILT)_x000a_10: Lesiones o enfermedades que no requieren incapacidad.  " sqref="P13:P14"/>
    <dataValidation allowBlank="1" showInputMessage="1" showErrorMessage="1" promptTitle="NIVEL DE RIESGO #8" prompt="I  entre 4000-600_x000a_II entre 500-150_x000a_III entre 120-40_x000a_IV si es igual a 20" sqref="R13:R14"/>
    <dataValidation type="list" allowBlank="1" showInputMessage="1" showErrorMessage="1" sqref="WVJ66:WVJ67 ACP69:ACP71 AML69:AML71 AWH69:AWH71 BGD69:BGD71 BPZ69:BPZ71 BZV69:BZV71 CJR69:CJR71 CTN69:CTN71 DDJ69:DDJ71 DNF69:DNF71 DXB69:DXB71 EGX69:EGX71 EQT69:EQT71 FAP69:FAP71 FKL69:FKL71 FUH69:FUH71 GED69:GED71 GNZ69:GNZ71 GXV69:GXV71 HHR69:HHR71 HRN69:HRN71 IBJ69:IBJ71 ILF69:ILF71 IVB69:IVB71 JEX69:JEX71 JOT69:JOT71 JYP69:JYP71 KIL69:KIL71 KSH69:KSH71 LCD69:LCD71 LLZ69:LLZ71 LVV69:LVV71 MFR69:MFR71 MPN69:MPN71 MZJ69:MZJ71 NJF69:NJF71 NTB69:NTB71 OCX69:OCX71 OMT69:OMT71 OWP69:OWP71 PGL69:PGL71 PQH69:PQH71 QAD69:QAD71 QJZ69:QJZ71 QTV69:QTV71 RDR69:RDR71 RNN69:RNN71 RXJ69:RXJ71 SHF69:SHF71 SRB69:SRB71 TAX69:TAX71 TKT69:TKT71 TUP69:TUP71 UEL69:UEL71 UOH69:UOH71 UYD69:UYD71 VHZ69:VHZ71 VRV69:VRV71 WBR69:WBR71 WLN69:WLN71 WVJ69:WVJ71 ST69:ST71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IX69:IX71 IX66:IX67 ST66:ST67 ACP66:ACP67 AML66:AML67 AWH66:AWH67 BGD66:BGD67 BPZ66:BPZ67 BZV66:BZV67 CJR66:CJR67 CTN66:CTN67 DDJ66:DDJ67 DNF66:DNF67 DXB66:DXB67 EGX66:EGX67 EQT66:EQT67 FAP66:FAP67 FKL66:FKL67 FUH66:FUH67 GED66:GED67 GNZ66:GNZ67 GXV66:GXV67 HHR66:HHR67 HRN66:HRN67 IBJ66:IBJ67 ILF66:ILF67 IVB66:IVB67 JEX66:JEX67 JOT66:JOT67 JYP66:JYP67 KIL66:KIL67 KSH66:KSH67 LCD66:LCD67 LLZ66:LLZ67 LVV66:LVV67 MFR66:MFR67 MPN66:MPN67 MZJ66:MZJ67 NJF66:NJF67 NTB66:NTB67 OCX66:OCX67 OMT66:OMT67 OWP66:OWP67 PGL66:PGL67 PQH66:PQH67 QAD66:QAD67 QJZ66:QJZ67 QTV66:QTV67 RDR66:RDR67 RNN66:RNN67 RXJ66:RXJ67 SHF66:SHF67 SRB66:SRB67 TAX66:TAX67 TKT66:TKT67 TUP66:TUP67 UEL66:UEL67 UOH66:UOH67 UYD66:UYD67 VHZ66:VHZ67 VRV66:VRV67 WBR66:WBR67 WLN66:WLN67">
      <formula1>$AQ$1:$AQ$5</formula1>
    </dataValidation>
    <dataValidation type="list" allowBlank="1" showInputMessage="1" showErrorMessage="1" sqref="WVK68 WVK72 WLO72 WBS72 VRW72 VIA72 UYE72 UOI72 UEM72 TUQ72 TKU72 TAY72 SRC72 SHG72 RXK72 RNO72 RDS72 QTW72 QKA72 QAE72 PQI72 PGM72 OWQ72 OMU72 OCY72 NTC72 NJG72 MZK72 MPO72 MFS72 LVW72 LMA72 LCE72 KSI72 KIM72 JYQ72 JOU72 JEY72 IVC72 ILG72 IBK72 HRO72 HHS72 GXW72 GOA72 GEE72 FUI72 FKM72 FAQ72 EQU72 EGY72 DXC72 DNG72 DDK72 CTO72 CJS72 BZW72 BQA72 BGE72 AWI72 AMM72 ACQ72 SU72 IY72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formula1>$AR$1:$AR$32</formula1>
    </dataValidation>
    <dataValidation type="list" allowBlank="1" showInputMessage="1" showErrorMessage="1" sqref="AR37 AR18 H95:H98 H91:H92 H102:H104">
      <formula1>#REF!</formula1>
    </dataValidation>
    <dataValidation type="list" allowBlank="1" showInputMessage="1" showErrorMessage="1" sqref="WBS18 WVK37 WLO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VK18 WLO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formula1>$AR$1:$AR$14</formula1>
    </dataValidation>
    <dataValidation type="list" allowBlank="1" showInputMessage="1" showErrorMessage="1" sqref="E15:E59 E75:E105">
      <formula1>"Rutinaria, No Rutinaria"</formula1>
    </dataValidation>
    <dataValidation type="list" allowBlank="1" showInputMessage="1" showErrorMessage="1" sqref="WVK74 IY70:IY71 SU70:SU71 ACQ70:ACQ71 AMM70:AMM71 AWI70:AWI71 BGE70:BGE71 BQA70:BQA71 BZW70:BZW71 CJS70:CJS71 CTO70:CTO71 DDK70:DDK71 DNG70:DNG71 DXC70:DXC71 EGY70:EGY71 EQU70:EQU71 FAQ70:FAQ71 FKM70:FKM71 FUI70:FUI71 GEE70:GEE71 GOA70:GOA71 GXW70:GXW71 HHS70:HHS71 HRO70:HRO71 IBK70:IBK71 ILG70:ILG71 IVC70:IVC71 JEY70:JEY71 JOU70:JOU71 JYQ70:JYQ71 KIM70:KIM71 KSI70:KSI71 LCE70:LCE71 LMA70:LMA71 LVW70:LVW71 MFS70:MFS71 MPO70:MPO71 MZK70:MZK71 NJG70:NJG71 NTC70:NTC71 OCY70:OCY71 OMU70:OMU71 OWQ70:OWQ71 PGM70:PGM71 PQI70:PQI71 QAE70:QAE71 QKA70:QKA71 QTW70:QTW71 RDS70:RDS71 RNO70:RNO71 RXK70:RXK71 SHG70:SHG71 SRC70:SRC71 TAY70:TAY71 TKU70:TKU71 TUQ70:TUQ71 UEM70:UEM71 UOI70:UOI71 UYE70:UYE71 VIA70:VIA71 VRW70:VRW71 WBS70:WBS71 WLO70:WLO71 WVK70:WVK71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formula1>$AR$1:$AR$85</formula1>
    </dataValidation>
    <dataValidation type="list" allowBlank="1" showInputMessage="1" showErrorMessage="1" sqref="WVK73 IY73 SU73 ACQ73 AMM73 AWI73 BGE73 BQA73 BZW73 CJS73 CTO73 DDK73 DNG73 DXC73 EGY73 EQU73 FAQ73 FKM73 FUI73 GEE73 GOA73 GXW73 HHS73 HRO73 IBK73 ILG73 IVC73 JEY73 JOU73 JYQ73 KIM73 KSI73 LCE73 LMA73 LVW73 MFS73 MPO73 MZK73 NJG73 NTC73 OCY73 OMU73 OWQ73 PGM73 PQI73 QAE73 QKA73 QTW73 RDS73 RNO73 RXK73 SHG73 SRC73 TAY73 TKU73 TUQ73 UEM73 UOI73 UYE73 VIA73 VRW73 WBS73 WLO73">
      <formula1>$AR$1:$AR$97</formula1>
    </dataValidation>
    <dataValidation type="list" allowBlank="1" showInputMessage="1" showErrorMessage="1" sqref="WVK66:WVK67 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IY66:IY67 SU66:SU67 ACQ66:ACQ67 AMM66:AMM67 AWI66:AWI67 BGE66:BGE67 BQA66:BQA67 BZW66:BZW67 CJS66:CJS67 CTO66:CTO67 DDK66:DDK67 DNG66:DNG67 DXC66:DXC67 EGY66:EGY67 EQU66:EQU67 FAQ66:FAQ67 FKM66:FKM67 FUI66:FUI67 GEE66:GEE67 GOA66:GOA67 GXW66:GXW67 HHS66:HHS67 HRO66:HRO67 IBK66:IBK67 ILG66:ILG67 IVC66:IVC67 JEY66:JEY67 JOU66:JOU67 JYQ66:JYQ67 KIM66:KIM67 KSI66:KSI67 LCE66:LCE67 LMA66:LMA67 LVW66:LVW67 MFS66:MFS67 MPO66:MPO67 MZK66:MZK67 NJG66:NJG67 NTC66:NTC67 OCY66:OCY67 OMU66:OMU67 OWQ66:OWQ67 PGM66:PGM67 PQI66:PQI67 QAE66:QAE67 QKA66:QKA67 QTW66:QTW67 RDS66:RDS67 RNO66:RNO67 RXK66:RXK67 SHG66:SHG67 SRC66:SRC67 TAY66:TAY67 TKU66:TKU67 TUQ66:TUQ67 UEM66:UEM67 UOI66:UOI67 UYE66:UYE67 VIA66:VIA67 VRW66:VRW67 WBS66:WBS67 WLO66:WLO67">
      <formula1>$AR$1:$AR$80</formula1>
    </dataValidation>
    <dataValidation type="list" allowBlank="1" showInputMessage="1" showErrorMessage="1" sqref="G104">
      <formula1>$AN$1:$AN$6</formula1>
    </dataValidation>
    <dataValidation type="list" allowBlank="1" showInputMessage="1" showErrorMessage="1" sqref="G75:G79 G93:G103 G82:G91 G105">
      <formula1>$AS$1:$AS$6</formula1>
    </dataValidation>
  </dataValidations>
  <printOptions horizontalCentered="1" verticalCentered="1"/>
  <pageMargins left="0" right="0" top="0.39370078740157483" bottom="0.39370078740157483" header="0" footer="0"/>
  <pageSetup paperSize="5" scale="29" orientation="landscape" r:id="rId1"/>
  <headerFooter alignWithMargins="0">
    <oddHeader>Página &amp;P de &amp;F</oddHeader>
    <oddFooter>&amp;L&amp;B Confidencial&amp;B&amp;C&amp;D&amp;RPágina &amp;P</oddFooter>
  </headerFooter>
  <rowBreaks count="2" manualBreakCount="2">
    <brk id="29" max="31" man="1"/>
    <brk id="4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A36" sqref="A36"/>
    </sheetView>
  </sheetViews>
  <sheetFormatPr baseColWidth="10" defaultRowHeight="12.75" x14ac:dyDescent="0.2"/>
  <cols>
    <col min="1" max="1" width="35.42578125" style="3" bestFit="1" customWidth="1"/>
    <col min="2" max="2" width="5.140625" style="3" bestFit="1" customWidth="1"/>
    <col min="3" max="3" width="8.28515625" style="3" bestFit="1" customWidth="1"/>
    <col min="4" max="4" width="11.42578125" style="3"/>
    <col min="5" max="5" width="12.140625" style="3" bestFit="1" customWidth="1"/>
    <col min="6" max="6" width="5.140625" style="3" bestFit="1" customWidth="1"/>
    <col min="7" max="7" width="8.28515625" style="3" bestFit="1" customWidth="1"/>
    <col min="8" max="8" width="11.42578125" style="3"/>
    <col min="9" max="9" width="38.28515625" style="3" bestFit="1" customWidth="1"/>
    <col min="10" max="10" width="3.85546875" style="3" bestFit="1" customWidth="1"/>
    <col min="11" max="16384" width="11.42578125" style="3"/>
  </cols>
  <sheetData>
    <row r="2" spans="1:10" ht="15.75" x14ac:dyDescent="0.2">
      <c r="A2" s="1" t="s">
        <v>229</v>
      </c>
      <c r="B2" s="2" t="s">
        <v>230</v>
      </c>
      <c r="C2" s="2" t="s">
        <v>231</v>
      </c>
      <c r="E2" s="4" t="s">
        <v>186</v>
      </c>
      <c r="F2" s="5" t="s">
        <v>230</v>
      </c>
      <c r="G2" s="5" t="s">
        <v>231</v>
      </c>
      <c r="I2" s="6" t="s">
        <v>11</v>
      </c>
      <c r="J2" s="6" t="s">
        <v>230</v>
      </c>
    </row>
    <row r="3" spans="1:10" ht="15.75" x14ac:dyDescent="0.25">
      <c r="A3" s="7" t="s">
        <v>198</v>
      </c>
      <c r="B3" s="8">
        <f>+COUNTIF('SEDE AEROPUERTO'!$G$15:$G$74,"BIOLÓGICOS")</f>
        <v>0</v>
      </c>
      <c r="C3" s="9" t="e">
        <f>B3/B10*100</f>
        <v>#DIV/0!</v>
      </c>
      <c r="E3" s="10" t="s">
        <v>232</v>
      </c>
      <c r="F3" s="8">
        <f>+COUNTIF('SEDE AEROPUERTO'!$R$15:$R$74,"I")</f>
        <v>0</v>
      </c>
      <c r="G3" s="11">
        <f>F3/F7*100</f>
        <v>0</v>
      </c>
      <c r="I3" s="12" t="s">
        <v>233</v>
      </c>
      <c r="J3" s="13">
        <f>+COUNTIF('SEDE AEROPUERTO'!$S$15:$S$74,"ACEPTABLE")</f>
        <v>23</v>
      </c>
    </row>
    <row r="4" spans="1:10" ht="15.75" x14ac:dyDescent="0.25">
      <c r="A4" s="7" t="s">
        <v>201</v>
      </c>
      <c r="B4" s="8">
        <f>+COUNTIF('SEDE AEROPUERTO'!$G$15:$G$74,"BIOMECÁNICOS")</f>
        <v>0</v>
      </c>
      <c r="C4" s="9" t="e">
        <f>B4/B10*100</f>
        <v>#DIV/0!</v>
      </c>
      <c r="E4" s="10" t="s">
        <v>234</v>
      </c>
      <c r="F4" s="8">
        <f>+COUNTIF('SEDE AEROPUERTO'!$R$15:$R$74,"II")</f>
        <v>37</v>
      </c>
      <c r="G4" s="11">
        <f>F4/F7*100</f>
        <v>61.666666666666671</v>
      </c>
      <c r="I4" s="12" t="s">
        <v>235</v>
      </c>
      <c r="J4" s="14">
        <f>+COUNTIF('SEDE AEROPUERTO'!$S$15:$S$74,"ACEPTABLE CON CONTROL ESPECIFICO")</f>
        <v>37</v>
      </c>
    </row>
    <row r="5" spans="1:10" ht="15.75" x14ac:dyDescent="0.25">
      <c r="A5" s="7" t="s">
        <v>15</v>
      </c>
      <c r="B5" s="8">
        <f>+COUNTIF('SEDE AEROPUERTO'!$G$15:$G$74,"CONDICIONES DE SEGURIDAD")</f>
        <v>0</v>
      </c>
      <c r="C5" s="9" t="e">
        <f>B5/B10*100</f>
        <v>#DIV/0!</v>
      </c>
      <c r="E5" s="10" t="s">
        <v>236</v>
      </c>
      <c r="F5" s="8">
        <f>+COUNTIF('SEDE AEROPUERTO'!$R$15:$R$74,"III")</f>
        <v>23</v>
      </c>
      <c r="G5" s="11">
        <f>F5/F7*100</f>
        <v>38.333333333333336</v>
      </c>
      <c r="I5" s="12" t="s">
        <v>237</v>
      </c>
      <c r="J5" s="15">
        <f>+COUNTIF('SEDE AEROPUERTO'!$S$15:$S$74,"NO ACEPTABLE")</f>
        <v>0</v>
      </c>
    </row>
    <row r="6" spans="1:10" ht="15.75" x14ac:dyDescent="0.25">
      <c r="A6" s="7" t="s">
        <v>222</v>
      </c>
      <c r="B6" s="8">
        <f>+COUNTIF('SEDE AEROPUERTO'!$G$15:$G$74,"FENÓMENOS NATURALES")</f>
        <v>0</v>
      </c>
      <c r="C6" s="9" t="e">
        <f>B6/B10*100</f>
        <v>#DIV/0!</v>
      </c>
      <c r="E6" s="10" t="s">
        <v>238</v>
      </c>
      <c r="F6" s="8">
        <f>+COUNTIF('SEDE AEROPUERTO'!$R$15:$R$74,"IV")</f>
        <v>0</v>
      </c>
      <c r="G6" s="11">
        <f>F6/F7*100</f>
        <v>0</v>
      </c>
      <c r="I6" s="16"/>
      <c r="J6" s="16">
        <f>SUM(J3:J5)</f>
        <v>60</v>
      </c>
    </row>
    <row r="7" spans="1:10" ht="15.75" x14ac:dyDescent="0.25">
      <c r="A7" s="7" t="s">
        <v>199</v>
      </c>
      <c r="B7" s="8">
        <f>+COUNTIF('SEDE AEROPUERTO'!$G$15:$G$74,"FÍSICOS")</f>
        <v>0</v>
      </c>
      <c r="C7" s="9" t="e">
        <f>B7/B10*100</f>
        <v>#DIV/0!</v>
      </c>
      <c r="E7" s="16" t="s">
        <v>239</v>
      </c>
      <c r="F7" s="16">
        <f>SUM(F3:F6)</f>
        <v>60</v>
      </c>
      <c r="G7" s="17">
        <f>SUM(G3:G6)</f>
        <v>100</v>
      </c>
    </row>
    <row r="8" spans="1:10" ht="15.75" x14ac:dyDescent="0.25">
      <c r="A8" s="7" t="s">
        <v>40</v>
      </c>
      <c r="B8" s="8">
        <f>+COUNTIF('SEDE AEROPUERTO'!$G$15:$G$74,"PSICOSOCIAL")</f>
        <v>0</v>
      </c>
      <c r="C8" s="9" t="e">
        <f>B8/B10*100</f>
        <v>#DIV/0!</v>
      </c>
    </row>
    <row r="9" spans="1:10" ht="15.75" x14ac:dyDescent="0.25">
      <c r="A9" s="7" t="s">
        <v>206</v>
      </c>
      <c r="B9" s="8">
        <f>+COUNTIF('SEDE AEROPUERTO'!$G$15:$G$74,"QUÍMICOS")</f>
        <v>0</v>
      </c>
      <c r="C9" s="9" t="e">
        <f>B9/B10*100</f>
        <v>#DIV/0!</v>
      </c>
    </row>
    <row r="10" spans="1:10" ht="15.75" x14ac:dyDescent="0.25">
      <c r="A10" s="18" t="s">
        <v>239</v>
      </c>
      <c r="B10" s="16">
        <f>SUM(B3:B9)</f>
        <v>0</v>
      </c>
      <c r="C10" s="17" t="e">
        <f>SUM(C3:C9)</f>
        <v>#DIV/0!</v>
      </c>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SEDE AEROPUERTO</vt:lpstr>
      <vt:lpstr>RIESGOS</vt:lpstr>
      <vt:lpstr>'SEDE AEROPUERTO'!Área_de_impresión</vt:lpstr>
    </vt:vector>
  </TitlesOfParts>
  <Company>ASEXPRES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G.P.CH</dc:creator>
  <cp:keywords>MATRIZ ID PELIGROS</cp:keywords>
  <cp:lastModifiedBy>Camilo Ernesto Osorio Ramirez</cp:lastModifiedBy>
  <cp:lastPrinted>2016-06-21T19:09:09Z</cp:lastPrinted>
  <dcterms:created xsi:type="dcterms:W3CDTF">2001-09-06T19:21:01Z</dcterms:created>
  <dcterms:modified xsi:type="dcterms:W3CDTF">2019-09-06T20:04:34Z</dcterms:modified>
</cp:coreProperties>
</file>