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026"/>
  <workbookPr autoCompressPictures="0"/>
  <mc:AlternateContent xmlns:mc="http://schemas.openxmlformats.org/markup-compatibility/2006">
    <mc:Choice Requires="x15">
      <x15ac:absPath xmlns:x15ac="http://schemas.microsoft.com/office/spreadsheetml/2010/11/ac" url="C:\Users\emoraless\Documents\"/>
    </mc:Choice>
  </mc:AlternateContent>
  <xr:revisionPtr revIDLastSave="0" documentId="13_ncr:1_{4BC426E8-678F-4309-98EA-ACBEDCEEDDE8}" xr6:coauthVersionLast="47" xr6:coauthVersionMax="47" xr10:uidLastSave="{00000000-0000-0000-0000-000000000000}"/>
  <bookViews>
    <workbookView xWindow="-120" yWindow="-120" windowWidth="24240" windowHeight="13140" tabRatio="712" firstSheet="11" activeTab="11" xr2:uid="{00000000-000D-0000-FFFF-FFFF00000000}"/>
  </bookViews>
  <sheets>
    <sheet name="Concertacion " sheetId="1" state="hidden" r:id="rId1"/>
    <sheet name="INSTRUCTIVO ANEXO 1" sheetId="26" state="hidden" r:id="rId2"/>
    <sheet name="INSTRUCTIVO ANEXO 2" sheetId="22" state="hidden"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Instructivo" sheetId="3" state="hidden" r:id="rId9"/>
    <sheet name="OAP-DAB" sheetId="27" state="hidden" r:id="rId10"/>
    <sheet name="ANEXO 1" sheetId="25" state="hidden" r:id="rId11"/>
    <sheet name="ANEXO 2" sheetId="23" r:id="rId12"/>
    <sheet name="ANEXO 3" sheetId="24" r:id="rId13"/>
  </sheets>
  <definedNames>
    <definedName name="_xlnm.Print_Area" localSheetId="10">'ANEXO 1'!$A$1:$S$29</definedName>
    <definedName name="_xlnm.Print_Area" localSheetId="11">'ANEXO 2'!$A$1:$K$65</definedName>
    <definedName name="_xlnm.Print_Area" localSheetId="12">'ANEXO 3'!$A$2:$I$36</definedName>
    <definedName name="_xlnm.Print_Area" localSheetId="7">'Componente de Gestion Adicional'!$A$1:$O$20</definedName>
    <definedName name="_xlnm.Print_Area" localSheetId="1">'INSTRUCTIVO ANEXO 1'!$A$1:$J$41</definedName>
    <definedName name="_xlnm.Print_Area" localSheetId="2">'INSTRUCTIVO ANEXO 2'!$A$1:$J$28</definedName>
    <definedName name="_xlnm.Print_Area" localSheetId="9">'OAP-DAB'!$A$1:$T$29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4" i="27" l="1"/>
  <c r="M23" i="27"/>
  <c r="M22" i="27"/>
  <c r="M19" i="27"/>
  <c r="M18" i="27"/>
  <c r="M17" i="27"/>
  <c r="M16" i="27"/>
  <c r="M15" i="27"/>
  <c r="M14" i="27"/>
  <c r="M13" i="27"/>
  <c r="M12" i="27"/>
  <c r="M11" i="27"/>
  <c r="M10" i="27"/>
  <c r="M9" i="27"/>
  <c r="M8" i="27"/>
  <c r="S1" i="27"/>
  <c r="O1" i="27"/>
  <c r="Q1" i="27" s="1"/>
  <c r="L27" i="25"/>
  <c r="H64" i="23" s="1"/>
  <c r="F28" i="24" s="1"/>
  <c r="G27" i="25"/>
  <c r="J64" i="23" s="1"/>
  <c r="C28" i="24" s="1"/>
  <c r="D27" i="25"/>
  <c r="D64" i="23" s="1"/>
  <c r="T1" i="27" l="1"/>
  <c r="M1" i="27"/>
  <c r="I8" i="25" l="1"/>
  <c r="I9" i="25"/>
  <c r="I10" i="25"/>
  <c r="I13" i="25"/>
  <c r="I14" i="25"/>
  <c r="I15" i="25"/>
  <c r="I17" i="25"/>
  <c r="I18" i="25"/>
  <c r="I19" i="25"/>
  <c r="I22" i="25"/>
  <c r="I23" i="25"/>
  <c r="I24" i="25"/>
  <c r="K22" i="27"/>
  <c r="K22" i="25" s="1"/>
  <c r="M22" i="25"/>
  <c r="M17" i="25"/>
  <c r="M13" i="25"/>
  <c r="M8" i="25"/>
  <c r="K8" i="27"/>
  <c r="K8" i="25" s="1"/>
  <c r="K17" i="27"/>
  <c r="K17" i="25" s="1"/>
  <c r="K13" i="27"/>
  <c r="K13" i="25" s="1"/>
  <c r="I16" i="25"/>
  <c r="I12" i="25"/>
  <c r="I11" i="25"/>
  <c r="J8" i="25"/>
  <c r="H8" i="25"/>
  <c r="H20" i="25" s="1"/>
  <c r="H25" i="25" s="1"/>
  <c r="H20" i="27"/>
  <c r="H25" i="27" s="1"/>
  <c r="E34" i="24"/>
  <c r="E33" i="24"/>
  <c r="D8" i="24"/>
  <c r="G54" i="23"/>
  <c r="F54" i="23"/>
  <c r="E54" i="23"/>
  <c r="I49" i="23" s="1"/>
  <c r="G48" i="23"/>
  <c r="F48" i="23"/>
  <c r="E48" i="23"/>
  <c r="I42" i="23" s="1"/>
  <c r="G41" i="23"/>
  <c r="F41" i="23"/>
  <c r="E41" i="23"/>
  <c r="G34" i="23"/>
  <c r="F34" i="23"/>
  <c r="E34" i="23"/>
  <c r="G21" i="23"/>
  <c r="F21" i="23"/>
  <c r="E21" i="23"/>
  <c r="E27" i="23"/>
  <c r="F27" i="23"/>
  <c r="G27" i="23"/>
  <c r="E59" i="23"/>
  <c r="F59" i="23"/>
  <c r="G59" i="23"/>
  <c r="I16" i="9"/>
  <c r="H13" i="9"/>
  <c r="K13" i="9"/>
  <c r="K10" i="9"/>
  <c r="K16" i="9" s="1"/>
  <c r="H10" i="9"/>
  <c r="H7" i="9"/>
  <c r="L7" i="9" s="1"/>
  <c r="M13" i="9"/>
  <c r="M7" i="9"/>
  <c r="M10" i="9"/>
  <c r="J16" i="9"/>
  <c r="B16" i="9"/>
  <c r="H27" i="5"/>
  <c r="M24" i="7"/>
  <c r="M21" i="7"/>
  <c r="M18" i="7"/>
  <c r="K24" i="7"/>
  <c r="K21" i="7"/>
  <c r="M24" i="6"/>
  <c r="J24" i="6"/>
  <c r="J24" i="7"/>
  <c r="J21" i="6"/>
  <c r="J21" i="7"/>
  <c r="L21" i="7" s="1"/>
  <c r="J18" i="6"/>
  <c r="J18" i="7"/>
  <c r="M18" i="6"/>
  <c r="I18" i="5"/>
  <c r="I18" i="7" s="1"/>
  <c r="H18" i="6"/>
  <c r="M24" i="5"/>
  <c r="M21" i="5"/>
  <c r="M27" i="5" s="1"/>
  <c r="M18" i="5"/>
  <c r="I24" i="5"/>
  <c r="L24" i="5"/>
  <c r="I24" i="7"/>
  <c r="L24" i="7" s="1"/>
  <c r="H24" i="7"/>
  <c r="I21" i="5"/>
  <c r="I21" i="6" s="1"/>
  <c r="I21" i="7"/>
  <c r="H21" i="6"/>
  <c r="H27" i="6" s="1"/>
  <c r="B27" i="7"/>
  <c r="H21" i="7"/>
  <c r="H18" i="7"/>
  <c r="H27" i="7"/>
  <c r="D7" i="7"/>
  <c r="D6" i="7"/>
  <c r="D5" i="7"/>
  <c r="D4" i="7"/>
  <c r="B27" i="6"/>
  <c r="H24" i="6"/>
  <c r="D7" i="6"/>
  <c r="D6" i="6"/>
  <c r="D5" i="6"/>
  <c r="D4" i="6"/>
  <c r="B27" i="5"/>
  <c r="D7" i="5"/>
  <c r="D6" i="5"/>
  <c r="D5" i="5"/>
  <c r="D4" i="5"/>
  <c r="B26" i="1"/>
  <c r="L21" i="5"/>
  <c r="J27" i="6"/>
  <c r="L18" i="5"/>
  <c r="L27" i="5" s="1"/>
  <c r="I24" i="6"/>
  <c r="I27" i="7" l="1"/>
  <c r="I27" i="5"/>
  <c r="M27" i="7"/>
  <c r="J27" i="7"/>
  <c r="K27" i="7"/>
  <c r="M16" i="9"/>
  <c r="I18" i="6"/>
  <c r="L18" i="6" s="1"/>
  <c r="L24" i="6"/>
  <c r="L13" i="9"/>
  <c r="F60" i="23"/>
  <c r="I35" i="23"/>
  <c r="I28" i="23"/>
  <c r="I22" i="23"/>
  <c r="G60" i="23"/>
  <c r="I14" i="23"/>
  <c r="L18" i="7"/>
  <c r="L27" i="7" s="1"/>
  <c r="I55" i="23"/>
  <c r="L21" i="6"/>
  <c r="M21" i="6" s="1"/>
  <c r="M27" i="6" s="1"/>
  <c r="L10" i="9"/>
  <c r="L16" i="9" s="1"/>
  <c r="I27" i="6"/>
  <c r="E60" i="23"/>
  <c r="H16" i="9"/>
  <c r="O22" i="27"/>
  <c r="P22" i="27" s="1"/>
  <c r="O22" i="25" s="1"/>
  <c r="O17" i="27"/>
  <c r="N17" i="25" s="1"/>
  <c r="O13" i="27"/>
  <c r="N13" i="25" s="1"/>
  <c r="K20" i="25"/>
  <c r="K25" i="25" s="1"/>
  <c r="K20" i="27"/>
  <c r="K25" i="27" s="1"/>
  <c r="O8" i="27"/>
  <c r="I62" i="23" l="1"/>
  <c r="D15" i="24" s="1"/>
  <c r="E15" i="24" s="1"/>
  <c r="N22" i="25"/>
  <c r="Q22" i="27"/>
  <c r="P22" i="25" s="1"/>
  <c r="E20" i="24" s="1"/>
  <c r="L27" i="6"/>
  <c r="P17" i="27"/>
  <c r="O17" i="25" s="1"/>
  <c r="O20" i="27"/>
  <c r="O25" i="27" s="1"/>
  <c r="P13" i="27"/>
  <c r="O13" i="25" s="1"/>
  <c r="P8" i="27"/>
  <c r="O8" i="25" s="1"/>
  <c r="N8" i="25"/>
  <c r="N20" i="25" s="1"/>
  <c r="N25" i="25" l="1"/>
  <c r="J62" i="23"/>
  <c r="Q17" i="27"/>
  <c r="P17" i="25" s="1"/>
  <c r="Q13" i="27"/>
  <c r="P13" i="25" s="1"/>
  <c r="Q8" i="27"/>
  <c r="Q20" i="27" l="1"/>
  <c r="Q25" i="27" s="1"/>
  <c r="P8" i="25"/>
  <c r="P20" i="25" s="1"/>
  <c r="P25" i="25" s="1"/>
  <c r="D13" i="24" l="1"/>
  <c r="E13" i="24" s="1"/>
  <c r="E18" i="24" s="1"/>
  <c r="E23"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3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4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5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7" authorId="0" shapeId="0" xr:uid="{00000000-0006-0000-06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s>
  <commentList>
    <comment ref="B4" authorId="0" shapeId="0" xr:uid="{00000000-0006-0000-0700-000001000000}">
      <text>
        <r>
          <rPr>
            <sz val="9"/>
            <color indexed="81"/>
            <rFont val="Tahoma"/>
            <family val="2"/>
          </rPr>
          <t>Adicione otros aportes concertados con el Gerente Público, que se susciten en relación a la naturaleza de su entidad.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Edward M</author>
    <author>Leandry Luz Vargas Alvarez</author>
    <author>ana karina marin quiros marin quiros</author>
    <author>Ligia del Pilar Agudelo</author>
    <author>Cristian Camilo Angulo Escobar</author>
  </authors>
  <commentList>
    <comment ref="M1" authorId="0" shapeId="0" xr:uid="{00000000-0006-0000-0900-000001000000}">
      <text>
        <r>
          <rPr>
            <b/>
            <sz val="9"/>
            <color indexed="81"/>
            <rFont val="Tahoma"/>
            <family val="2"/>
          </rPr>
          <t>Indice acumulador gradual de los ciclos de evaluación durante el semestre II</t>
        </r>
      </text>
    </comment>
    <comment ref="N1" authorId="0" shapeId="0" xr:uid="{00000000-0006-0000-0900-000002000000}">
      <text>
        <r>
          <rPr>
            <b/>
            <sz val="9"/>
            <color indexed="81"/>
            <rFont val="Tahoma"/>
            <family val="2"/>
          </rPr>
          <t>Indice total para calcular el cierre de la evaluación</t>
        </r>
      </text>
    </comment>
    <comment ref="P1" authorId="0" shapeId="0" xr:uid="{00000000-0006-0000-0900-000003000000}">
      <text>
        <r>
          <rPr>
            <b/>
            <sz val="9"/>
            <color indexed="81"/>
            <rFont val="Tahoma"/>
            <family val="2"/>
          </rPr>
          <t>Director 1</t>
        </r>
      </text>
    </comment>
    <comment ref="S1" authorId="0" shapeId="0" xr:uid="{00000000-0006-0000-0900-000004000000}">
      <text>
        <r>
          <rPr>
            <b/>
            <sz val="9"/>
            <color indexed="81"/>
            <rFont val="Tahoma"/>
            <family val="2"/>
          </rPr>
          <t>Director 2</t>
        </r>
      </text>
    </comment>
    <comment ref="P5" authorId="1" shapeId="0" xr:uid="{00000000-0006-0000-0900-000005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2" shapeId="0" xr:uid="{00000000-0006-0000-0900-000006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1" shapeId="0" xr:uid="{00000000-0006-0000-0900-000007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1" shapeId="0" xr:uid="{00000000-0006-0000-0900-000008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1" shapeId="0" xr:uid="{00000000-0006-0000-0900-000009000000}">
      <text>
        <r>
          <rPr>
            <sz val="12"/>
            <color indexed="81"/>
            <rFont val="Tahoma"/>
            <family val="2"/>
          </rPr>
          <t>Lapso de ejecución del compromiso concertado en el cual deberán adelantarse las acciones necesarias para su cumplimiento.</t>
        </r>
      </text>
    </comment>
    <comment ref="G6" authorId="2" shapeId="0" xr:uid="{00000000-0006-0000-0900-00000A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2" shapeId="0" xr:uid="{00000000-0006-0000-0900-00000B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P6" authorId="3" shapeId="0" xr:uid="{00000000-0006-0000-0900-00000C000000}">
      <text>
        <r>
          <rPr>
            <sz val="12"/>
            <color indexed="81"/>
            <rFont val="Tahoma"/>
            <family val="2"/>
          </rPr>
          <t>Resultado final alcanzado, que se obtiene de la sumatoria entre el cumplimiento del primer y segundo semestre de acuerdo con lo concertado.</t>
        </r>
      </text>
    </comment>
    <comment ref="Q6" authorId="1" shapeId="0" xr:uid="{00000000-0006-0000-0900-00000D000000}">
      <text>
        <r>
          <rPr>
            <sz val="12"/>
            <color indexed="81"/>
            <rFont val="Tahoma"/>
            <family val="2"/>
          </rPr>
          <t>Porcentaje de cumplimiento de los compromisos gerenciales del año de acuerdo con el peso ponderado que se asignó al compromiso institucional.</t>
        </r>
      </text>
    </comment>
    <comment ref="R6" authorId="1" shapeId="0" xr:uid="{00000000-0006-0000-0900-00000E000000}">
      <text>
        <r>
          <rPr>
            <sz val="12"/>
            <color indexed="81"/>
            <rFont val="Tahoma"/>
            <family val="2"/>
          </rPr>
          <t xml:space="preserve">Soportes que acompañan la ejecución de los compromisos gerenciales y que pueden encontrarse de forma física y/o virtual. </t>
        </r>
      </text>
    </comment>
    <comment ref="J7" authorId="4" shapeId="0" xr:uid="{00000000-0006-0000-0900-00000F000000}">
      <text>
        <r>
          <rPr>
            <sz val="12"/>
            <color indexed="81"/>
            <rFont val="Tahoma"/>
            <family val="2"/>
          </rPr>
          <t>Porcentaje programado de cumplimiento de cada compromiso gerencial para este periodo.</t>
        </r>
      </text>
    </comment>
    <comment ref="K7" authorId="2" shapeId="0" xr:uid="{00000000-0006-0000-0900-000010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2" shapeId="0" xr:uid="{00000000-0006-0000-0900-000011000000}">
      <text>
        <r>
          <rPr>
            <sz val="12"/>
            <color indexed="81"/>
            <rFont val="Tahoma"/>
            <family val="2"/>
          </rPr>
          <t>Se registran los aspectos de mejora para el cumplimiento de los compromisos concertados que se encuentren retrasados conforme a lo programado</t>
        </r>
      </text>
    </comment>
    <comment ref="N7" authorId="4" shapeId="0" xr:uid="{00000000-0006-0000-0900-000012000000}">
      <text>
        <r>
          <rPr>
            <sz val="12"/>
            <color indexed="81"/>
            <rFont val="Tahoma"/>
            <family val="2"/>
          </rPr>
          <t>Porcentaje programado de cumplimiento de cada compromiso gerencial durante este periodo.</t>
        </r>
      </text>
    </comment>
    <comment ref="O7" authorId="2" shapeId="0" xr:uid="{00000000-0006-0000-0900-000013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R7" authorId="1" shapeId="0" xr:uid="{21DCF50D-6703-4620-93D5-EB1C8985DDB1}">
      <text>
        <r>
          <rPr>
            <sz val="12"/>
            <color indexed="81"/>
            <rFont val="Tahoma"/>
            <family val="2"/>
          </rPr>
          <t>Breve descripción del producto o actividad indicada como evidencia.</t>
        </r>
      </text>
    </comment>
    <comment ref="S7" authorId="1" shapeId="0" xr:uid="{1F7EB468-459D-442F-BD6E-02432BDEAFDB}">
      <text>
        <r>
          <rPr>
            <sz val="12"/>
            <color indexed="81"/>
            <rFont val="Tahoma"/>
            <family val="2"/>
          </rPr>
          <t>Ubicación de la misma ya sea en medios físicos o electrónicos.</t>
        </r>
      </text>
    </comment>
    <comment ref="T7" authorId="1" shapeId="0" xr:uid="{FD5CD465-3748-40AB-B324-07C6C34FB2D6}">
      <text>
        <r>
          <rPr>
            <sz val="12"/>
            <color indexed="81"/>
            <rFont val="Tahoma"/>
            <family val="2"/>
          </rPr>
          <t>Ubicación de la misma ya sea en medios físicos o electrónicos.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O5" authorId="0" shapeId="0" xr:uid="{00000000-0006-0000-0A00-000001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A00-000002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A00-000003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A00-000004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0" shapeId="0" xr:uid="{00000000-0006-0000-0A00-000005000000}">
      <text>
        <r>
          <rPr>
            <sz val="12"/>
            <color indexed="81"/>
            <rFont val="Tahoma"/>
            <family val="2"/>
          </rPr>
          <t>Lapso de ejecución del compromiso concertado en el cual deberán adelantarse las acciones necesarias para su cumplimiento.</t>
        </r>
      </text>
    </comment>
    <comment ref="G6" authorId="1" shapeId="0" xr:uid="{00000000-0006-0000-0A00-000006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A00-000007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6" authorId="2" shapeId="0" xr:uid="{00000000-0006-0000-0A00-000008000000}">
      <text>
        <r>
          <rPr>
            <sz val="12"/>
            <color indexed="81"/>
            <rFont val="Tahoma"/>
            <family val="2"/>
          </rPr>
          <t>Resultado final alcanzado, que se obtiene de la sumatoria entre el cumplimiento del primer y segundo semestre de acuerdo con lo concertado.</t>
        </r>
      </text>
    </comment>
    <comment ref="P6" authorId="0" shapeId="0" xr:uid="{00000000-0006-0000-0A00-000009000000}">
      <text>
        <r>
          <rPr>
            <sz val="12"/>
            <color indexed="81"/>
            <rFont val="Tahoma"/>
            <family val="2"/>
          </rPr>
          <t>Porcentaje de cumplimiento de los compromisos gerenciales del año de acuerdo con el peso ponderado que se asignó al compromiso institucional.</t>
        </r>
      </text>
    </comment>
    <comment ref="Q6" authorId="0" shapeId="0" xr:uid="{00000000-0006-0000-0A00-00000A000000}">
      <text>
        <r>
          <rPr>
            <sz val="12"/>
            <color indexed="81"/>
            <rFont val="Tahoma"/>
            <family val="2"/>
          </rPr>
          <t xml:space="preserve">Soportes que acompañan la ejecución de los compromisos gerenciales y que pueden encontrarse de forma física y/o virtual. </t>
        </r>
      </text>
    </comment>
    <comment ref="J7" authorId="3" shapeId="0" xr:uid="{00000000-0006-0000-0A00-00000B000000}">
      <text>
        <r>
          <rPr>
            <sz val="12"/>
            <color indexed="81"/>
            <rFont val="Tahoma"/>
            <family val="2"/>
          </rPr>
          <t>Porcentaje programado de cumplimiento de cada compromiso gerencial para este periodo.</t>
        </r>
      </text>
    </comment>
    <comment ref="K7" authorId="1" shapeId="0" xr:uid="{00000000-0006-0000-0A00-00000C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1" shapeId="0" xr:uid="{00000000-0006-0000-0A00-00000D000000}">
      <text>
        <r>
          <rPr>
            <sz val="12"/>
            <color indexed="81"/>
            <rFont val="Tahoma"/>
            <family val="2"/>
          </rPr>
          <t>Se registran los aspectos de mejora para el cumplimiento de los compromisos concertados que se encuentren retrasados conforme a lo programado</t>
        </r>
      </text>
    </comment>
    <comment ref="M7" authorId="3" shapeId="0" xr:uid="{00000000-0006-0000-0A00-00000E000000}">
      <text>
        <r>
          <rPr>
            <sz val="12"/>
            <color indexed="81"/>
            <rFont val="Tahoma"/>
            <family val="2"/>
          </rPr>
          <t>Porcentaje programado de cumplimiento de cada compromiso gerencial durante este periodo.</t>
        </r>
      </text>
    </comment>
    <comment ref="N7" authorId="1" shapeId="0" xr:uid="{00000000-0006-0000-0A00-00000F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7" authorId="0" shapeId="0" xr:uid="{00000000-0006-0000-0A00-000010000000}">
      <text>
        <r>
          <rPr>
            <sz val="12"/>
            <color indexed="81"/>
            <rFont val="Tahoma"/>
            <family val="2"/>
          </rPr>
          <t>Breve descripción del producto o actividad indicada como evidencia.</t>
        </r>
      </text>
    </comment>
    <comment ref="R7" authorId="0" shapeId="0" xr:uid="{00000000-0006-0000-0A00-000011000000}">
      <text>
        <r>
          <rPr>
            <sz val="12"/>
            <color indexed="81"/>
            <rFont val="Tahoma"/>
            <family val="2"/>
          </rPr>
          <t>Ubicación de la misma ya sea en medios físicos o electrónicos.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Ligia del Pilar Agudelo</author>
  </authors>
  <commentList>
    <comment ref="B2" authorId="0" shapeId="0" xr:uid="{00000000-0006-0000-0B00-000001000000}">
      <text>
        <r>
          <rPr>
            <b/>
            <sz val="9"/>
            <color indexed="81"/>
            <rFont val="Tahoma"/>
            <family val="2"/>
          </rPr>
          <t>Se deben elegir 5 competencias para ser evaluadas</t>
        </r>
        <r>
          <rPr>
            <sz val="9"/>
            <color indexed="81"/>
            <rFont val="Tahoma"/>
            <family val="2"/>
          </rPr>
          <t xml:space="preserve">
</t>
        </r>
      </text>
    </comment>
    <comment ref="I62" authorId="1" shapeId="0" xr:uid="{00000000-0006-0000-0B00-000002000000}">
      <text>
        <r>
          <rPr>
            <sz val="9"/>
            <color indexed="81"/>
            <rFont val="Tahoma"/>
            <family val="2"/>
          </rPr>
          <t xml:space="preserve">Sumatoria simple de la evaluación (previa conversión según pesos asignados por evaluador) dividido por el numero de competencias evaluadas
</t>
        </r>
      </text>
    </comment>
    <comment ref="J62" authorId="1" shapeId="0" xr:uid="{00000000-0006-0000-0B00-00000300000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<sst xmlns="http://schemas.openxmlformats.org/spreadsheetml/2006/main" count="677" uniqueCount="345">
  <si>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</si>
  <si>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</si>
  <si>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</si>
  <si>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</si>
  <si>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</si>
  <si>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</si>
  <si>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</si>
  <si>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</si>
  <si>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</si>
  <si>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</si>
  <si>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</si>
  <si>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</si>
  <si>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</si>
  <si>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</si>
  <si>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</si>
  <si>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</si>
  <si>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</si>
  <si>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</si>
  <si>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</si>
  <si>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</si>
  <si>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</si>
  <si>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</si>
  <si>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</si>
  <si>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</si>
  <si>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</si>
  <si>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</si>
  <si>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</si>
  <si>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</si>
  <si>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</si>
  <si>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</si>
  <si>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</si>
  <si>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</si>
  <si>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</si>
  <si>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</si>
  <si>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</si>
  <si>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</si>
  <si>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</si>
  <si>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</si>
  <si>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</si>
  <si>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</si>
  <si>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</si>
  <si>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</si>
  <si>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</si>
  <si>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</si>
  <si>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</si>
  <si>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</si>
  <si>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</si>
  <si>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</si>
  <si>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</si>
  <si>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</si>
  <si>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</si>
  <si>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Instructivo de diligenciamiento</t>
  </si>
  <si>
    <t>ANEXO 1</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</si>
  <si>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</si>
  <si>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</si>
  <si>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</si>
  <si>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</si>
  <si>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Indicador</t>
  </si>
  <si>
    <t>Es la representación cuantitativa en número o porcentaje que debe ser verificable objetivamente y mediante el cual se determina el cumplimiento de los compromisos gerenciales.</t>
  </si>
  <si>
    <t>Fecha inicio – fin</t>
  </si>
  <si>
    <t>Corresponde al lapso de ejecución del compromiso concertado en el cual deberán adelantarse las acciones necesarias para el cumplimiento del mismo.</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</si>
  <si>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</si>
  <si>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</si>
  <si>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</si>
  <si>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</si>
  <si>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</si>
  <si>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</si>
  <si>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</si>
  <si>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</si>
  <si>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</si>
  <si>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</si>
  <si>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</si>
  <si>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</si>
  <si>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</si>
  <si>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</si>
  <si>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</si>
  <si>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</si>
  <si>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</si>
  <si>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</si>
  <si>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</si>
  <si>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</si>
  <si>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</si>
  <si>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</si>
  <si>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</si>
  <si>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</si>
  <si>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</si>
  <si>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</si>
  <si>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Su comportamiento se evidencia de manera regular en los entornos en los que se desenvuelve. Puede mejorar.</t>
  </si>
  <si>
    <t xml:space="preserve">No es consistente en su comportamiento, requiere de acompañamiento. Puede mejorar.   </t>
  </si>
  <si>
    <t>Su comportamiento no se manifiesta, requiere de retroalimentación directa y acompañamiento. Puede mejorar.</t>
  </si>
  <si>
    <t>Esta valoración contempla la percepción que el superior jerárquico, el par y los subalternos tienen sobre las competencias comunes y directivas del Gerente Público.</t>
  </si>
  <si>
    <t>Competencias y conductas asociadas</t>
  </si>
  <si>
    <t>Son las establecidas en el Decreto 815 de 2018 que modifica el artículo 2.2.4.7 del Decreto 1083 de 2015.</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</si>
  <si>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</si>
  <si>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</si>
  <si>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</si>
  <si>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a quienes se le dará la opción de dar o no a conocer su identidad.)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</si>
  <si>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</si>
  <si>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</si>
  <si>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</si>
  <si>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</si>
  <si>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</si>
  <si>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</si>
  <si>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</si>
  <si>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</si>
  <si>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</si>
  <si>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</si>
  <si>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</si>
  <si>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</si>
  <si>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</si>
  <si>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</si>
  <si>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</si>
  <si>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</si>
  <si>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</si>
  <si>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</si>
  <si>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</si>
  <si>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</si>
  <si>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</si>
  <si>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</si>
  <si>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</si>
  <si>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Ubicación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</si>
  <si>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</si>
  <si>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</si>
  <si>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</si>
  <si>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</si>
  <si>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</si>
  <si>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</si>
  <si>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</si>
  <si>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</si>
  <si>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</si>
  <si>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</si>
  <si>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</si>
  <si>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</si>
  <si>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</si>
  <si>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</si>
  <si>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</si>
  <si>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</si>
  <si>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</si>
  <si>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</si>
  <si>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</si>
  <si>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</si>
  <si>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</si>
  <si>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</si>
  <si>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</si>
  <si>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</si>
  <si>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</si>
  <si>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</si>
  <si>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</si>
  <si>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</si>
  <si>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</si>
  <si>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</si>
  <si>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</si>
  <si>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</si>
  <si>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</si>
  <si>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</si>
  <si>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</si>
  <si>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</si>
  <si>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</si>
  <si>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</si>
  <si>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</si>
  <si>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</si>
  <si>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</si>
  <si>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</si>
  <si>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</si>
  <si>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</si>
  <si>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</si>
  <si>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</si>
  <si>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</si>
  <si>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</si>
  <si>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</si>
  <si>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</si>
  <si>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</si>
  <si>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</si>
  <si>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</si>
  <si>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</si>
  <si>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</si>
  <si>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</si>
  <si>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</si>
  <si>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</si>
  <si>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</si>
  <si>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</si>
  <si>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</si>
  <si>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</si>
  <si>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</si>
  <si>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</si>
  <si>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</si>
  <si>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</si>
  <si>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Concertado</t>
  </si>
  <si>
    <t>Logro Semestre
I</t>
  </si>
  <si>
    <t>% cumplimiento programado a 1er semestre</t>
  </si>
  <si>
    <t>% cumplimiento de Indicador 1er Semestre</t>
  </si>
  <si>
    <t>Observaciones del avance y oportunidad de mejora</t>
  </si>
  <si>
    <t>Logro Semestre
II</t>
  </si>
  <si>
    <t>% cumplimiento programado a 2° semestre</t>
  </si>
  <si>
    <t>% Cumplimiento de indicador 2° Semestre</t>
  </si>
  <si>
    <t xml:space="preserve">Descripción </t>
  </si>
  <si>
    <t>Contribuir a la mejora continua del estatus sanitario del país
mediante el fortalecimiento de la
inspección, vigilancia y
control sanitario con enfoque de riesgo garantizando la
protección de la salud de los colombianos y el reconocimiento
nacional e internaciona</t>
  </si>
  <si>
    <t>Fortalecimiento de la inspección, vigilancia y control de los productos competencia del Invima</t>
  </si>
  <si>
    <t>01/01/2022 al 
31 /12/2022</t>
  </si>
  <si>
    <t>Capacitacion  virtual en materia de alimentos y bebidas  para atender las siguientes  necesidades:
1. Apoyo técnico a emprendedores y sector productivo mediante transferencia de conocimientos y módulo especifico para emprendedores que les permita realizar trámites ante la entidad. 
2. Fortalecimiento técnico de funcionarios y contratistas de las Entidades Territoriales de Salud y el Invima que realizan actividades de IVC en Alimentos y Bebidas.
3.Unificación de criterios en consenso con el sector gremial. 
META 3 Cursos de capacitación virtual</t>
  </si>
  <si>
    <t>Apoyar la apertura desde y hacia  mercados internacionales con estándares de calidad e inocuidad mediante la habilitación de fábricas y sistemas de inspección, vigilancia y control de países interesados en exportar a Colombia alimentos de mayor riesgo en salud pública de origen animal.
META:  2 documentos de resultados de habilitación.</t>
  </si>
  <si>
    <t>Liderar la planeación, ejecución  y seguimiento  a los contratos de soporte para la ejecución de actrividades misionale de la DAB</t>
  </si>
  <si>
    <t>Contribuir a la mejora continua del estatus sanitario del país
mediante el fortalecimiento de la
inspección, vigilancia y
control sanitario con enfoque de riesgo garantizando la
protección de la salud de los colombianos y el reconocimiento
nacional e internacional.</t>
  </si>
  <si>
    <t xml:space="preserve">Realizar estrategías de  articulación a nivel Institucional e interinstitucional </t>
  </si>
  <si>
    <t>Liderar acciones enfocadas a la unificacion criterios técnicos entre la DAB y la DIROS</t>
  </si>
  <si>
    <t>Participar en la Comisión Nacional de Medidas Sanitarias y Fitosanitarias liderada por el DNP</t>
  </si>
  <si>
    <t>Realizar las  mesas de trabajo con el sector de alimentos y bebidas  con el fin de  fortalecer  el cumplimiento de la normatividad sanitaria con el Gobierno Nacional para el apoyo del emprendimiento y desarrollo.</t>
  </si>
  <si>
    <t>Contribuir a una Colombia legal y transparente mediante la implementación de acciones que mitiguen los efectos de la ilegalidad y la corrupción</t>
  </si>
  <si>
    <t xml:space="preserve">Gestión de la transparencia, participación ciudadana, rendición de cuentas y lucha contra la ilegalidad </t>
  </si>
  <si>
    <t xml:space="preserve">Liderar la implementación de estrategias de lucha contra la ilegalidad de manera articulada con entidades públicas y el sector privado </t>
  </si>
  <si>
    <t>https://invimagovco-my.sharepoint.com/personal/emoraless_invima_gov_co/_layouts/15/onedrive.aspx?login_hint=emoraless%40invima%2Egov%2Eco&amp;id=%2Fsites%2Fo365%5FGrupoProyectosPresupuestoyEstadstica%2FShared%20Documents%2FGeneral%2FI%5FACUERDOS%20DE%20GESTI%C3%93N%2F2022%2F2%2E%20GESTI%C3%93N%20%20SEMESTRE%20%2D%20I%2FSEGUIMIENTO%2FACUERDOS%20EXCEL%202022%2FDAB%2FREFREND%2FEvidencias%20DAB&amp;listurl=https%3A%2F%2Finvimagovco%2Esharepoint%2Ecom%2Fsites%2Fo365%5FGrupoProyectosPresupuestoyEstadstica%2FShared%20Documents&amp;viewid=26fd3133%2Dcf50%2D4ae0%2D97f2%2D53bfea9bc70a</t>
  </si>
  <si>
    <t>Apoyar la rendición de cuentas  del Insituto a traves de la gestión y  logros  de  la DAB</t>
  </si>
  <si>
    <t>Participar en la agenda normativa Invima - Ministerio de Salud</t>
  </si>
  <si>
    <t xml:space="preserve">Concertacion para el desempeño sobresaliente (5% adicional. Describir los compromisos gerenciales adicionales) </t>
  </si>
  <si>
    <t>Contribuir a la mejora continua del estatus sanitario del país mediante el fortalecimiento de la inspección, vigilancia  y control sanitario con enfoque de riesgo garantizando la protección de la salud de los colombianos y el reconocimiento nacional e internacional</t>
  </si>
  <si>
    <t xml:space="preserve"> Fortalecer la comunicación con diferentes actores de Gobierno y sector privado sobre estrategias de inspección, vigilancia y control</t>
  </si>
  <si>
    <t xml:space="preserve">Desarrollar mesas de trabajo con los diferentes actores  del gobierno y sector privado </t>
  </si>
  <si>
    <t>Gestionar los compromisos derivados de las mesas de trabajos con los difeentes actores del gobierno y sector privado</t>
  </si>
  <si>
    <t>Adelantar el programa de IVC para determinar la posible aldulteración con lactosueros de la leche higienizada y pulverizada.</t>
  </si>
  <si>
    <t xml:space="preserve">FECHA </t>
  </si>
  <si>
    <t>Carlos Alberto Robles Cocuyame</t>
  </si>
  <si>
    <t>VIGENCIA</t>
  </si>
  <si>
    <t>01/01/2022 al 31/12/2022</t>
  </si>
  <si>
    <t xml:space="preserve">Firma del Superior Jerárquico </t>
  </si>
  <si>
    <t xml:space="preserve">Firma del Gerente Público </t>
  </si>
  <si>
    <t>Cantidades logradas</t>
  </si>
  <si>
    <r>
      <rPr>
        <sz val="13"/>
        <color rgb="FF000000"/>
        <rFont val="Arial"/>
        <family val="2"/>
      </rPr>
      <t xml:space="preserve">SIMPOSIO “ETIQUETADO DE ALIMENTOS Y SU PAPEL EN LA SALUD
HUMANA” en cual asistieron 1.809 personas de direntes ambitos de las ETS  e instituciones
En informe de empalme se reportó al respecto lo siguiente: En la implementación del Decreto 1500 de 2007, el panorama actual, demuestra que, de un total de 511 establecimientos a corte abril de 2022 de procesamiento de carnes en el territorio nacional, 230 que corresponde a un (45%) tienen autorización sanitaria para su operación. Estas cifras demuestran un avance muy importante en el estatus sanitario de cárnicos en el país y soporte para el logro de los propósitos de la política de diplomacia sanitaria. 
A </t>
    </r>
    <r>
      <rPr>
        <sz val="13"/>
        <color rgb="FFFF0000"/>
        <rFont val="Arial"/>
        <family val="2"/>
      </rPr>
      <t xml:space="preserve">31 de diciembe se han realizado 86 auditorias a ETS </t>
    </r>
    <r>
      <rPr>
        <sz val="13"/>
        <color rgb="FF000000"/>
        <rFont val="Arial"/>
        <family val="2"/>
      </rPr>
      <t xml:space="preserve"> del orden mucicipal, distrital   y departamental en pro de unificar criterios tecncios en la realizacionde la IVC. Apoyo de la  OTI, en el soporte técnico del aula virtual, de acuerdo con los  ajustes de la nueva plataforma  virtual. 
a 31 de diciembre se realizaron 114 capacitaciones en temas normativos de alimentos y bebidas </t>
    </r>
    <r>
      <rPr>
        <sz val="13"/>
        <color rgb="FFFF0000"/>
        <rFont val="Arial"/>
        <family val="2"/>
      </rPr>
      <t xml:space="preserve">de la cuales se realizaron 6 capacitaciones en el marco del proyecto de emprendimiento con un total de 359 participantes en reglamentación sanitaria dirigida a emprendedores, profesionales del componente tecnico del PAE  y afiliados a la camara de comercio
</t>
    </r>
    <r>
      <rPr>
        <sz val="13"/>
        <color rgb="FF000000"/>
        <rFont val="Arial"/>
        <family val="2"/>
      </rPr>
      <t xml:space="preserve">
Cursos virtual - Elearning
Ajustes de Módulos e Instalación en la plataforma del Curso PAE, Bebidas Alcohólicas y Panela - 2021.
  Elaboración de Módulos del Curso Virtual de Bebidas Ancestrales Artesanales (Viche/Biche - 2022.)
 Guía técnica para la elaboración del Viche/Biche.
 Infografias Res. 810 de 2021.
  Elaboración Módulos del curso Virtual HACCP.
  Elaboración de Tutoriales " Tramites de Autorización de  Comercializaciones" - Registro Permisos y notificación sanitaria..
</t>
    </r>
    <r>
      <rPr>
        <sz val="13"/>
        <color rgb="FFFF0000"/>
        <rFont val="Arial"/>
        <family val="2"/>
      </rPr>
      <t xml:space="preserve">Se construyero  los siguientes  Cursos 1, “Requisitos Sanitarios para el Desposte, Desprese y Acondicionamiento de Carne y Productos Cárnicos Comestibles modulos: Normatividad sanitaria aplicable; Requisitos sanitarios; Programas complementarios; Cadena de frío; Empaque y etiquetado.  2.Curso Introducción al Análisis de Peligros y Puntos Críticos de Control – HACCP en la Industria Cárnica.  Modulos:Introducción; Sistema HACCP I Requisitos previos; Sistema HACCP Plan HACCP. 3Tutoriales Sobre Tramites de Autorizaciones de Comercialización (Registros, Permisos y Notificaciones Sanitarias) .4 Bebidas Alcohólicas Ancestrales, Artesanales y tradicionales 5,Análisis de Peligros y Puntos Críticos de Control (en inglés HACCP)  6,Visitas de Inspección Basada en Riesgos (Elaboración de Actas de Visita y Medidas Sanitarias). 7,  Resolución 810 de 2021 – Rotulado Nutricional de Alimentos y Bebidas  (pagina 22 informe de gestión 2022)
</t>
    </r>
    <r>
      <rPr>
        <sz val="13"/>
        <color rgb="FF000000"/>
        <rFont val="Arial"/>
        <family val="2"/>
      </rPr>
      <t xml:space="preserve">
</t>
    </r>
  </si>
  <si>
    <t>https://invimagovco-my.sharepoint.com/personal/emoraless_invima_gov_co/_layouts/15/onedrive.aspx?login_hint=emoraless%40invima%2Egov%2Eco&amp;id=%2Fsites%2Fo365%5FGrupoProyectosPresupuestoyEstadstica%2FShared%20Documents%2FGeneral%2FI%5FACUERDOS%20DE%20GESTI%C3%93N%2F2022%2F2%2E%20GESTI%C3%93N%20%20SEMESTRE%20%2D%20I%2FSEGUIMIENTO%2FACUERDOS%20EXCEL%202022%2FDAB%2FREFREND%2FEvidencias%20DAB&amp;listurl=https%3A%2F%2Finvimagovco%2Esharepoint%2Ecom%2Fsites%2Fo365%5FGrupoProyectosPresupuestoyEstadstica%2FShared%20Documents&amp;viewid=26fd3133%2Dcf50%2D4ae0%2D97f2%2D53bfea9bc70a
Carpeta compartida poa 2022 consolidado E.S
correo seguimiento POAI
Hoja de vida proyecto de emprendimiento</t>
  </si>
  <si>
    <t>Durante el año  2022 se realizaron:
86 auditorias a ETS. reportada en POA 2022
131 Capacitaciones  Reportada en POA 2022
7 cursos virtules  con sus respectivos modulos</t>
  </si>
  <si>
    <r>
      <rPr>
        <sz val="13"/>
        <color rgb="FF000000"/>
        <rFont val="Arial"/>
        <family val="2"/>
      </rPr>
      <t xml:space="preserve">En informe de empalme se reportó al respecto lo siguiente: Se realizó visita para la habilitación de 4 plantas de beneficio para exportar carne bovina a Chile (no se ha recibido el informe final). Se habilitó la exportación de mucosa y tripa salada a Paraguay. Se está trabajando en la visita para obtener admisibilidad de carne porcina a Singapur, la cual se realizará en el mes de junio de 2022.
 Archivo en Word: Procedimientos de habilitación, derivados del decreto 2478 de 2018, para complementar por parte del grupo técnico de Alimentos y Bebidas de la DAB lo que compete al acuerdo de gestión del director de Alimentos y Bebidas para el año 2022.
Se gestionaron avances en el trabajo directo con nuestros homólogos y en particular con la FDA de Indonesia es muy importante dados los lazos de cooperación y objetivos comunes que nos unen. Nuestro interés es poder desarrollar un trabajo conjunto que nos permita fortalecer las capacidades de ambas instituciones sumando esfuerzos y mantener nuestra buena relación de confianza y trabajo mutuo en el largo plazo.
Se coordinó y ejecutó visita de la autoridad sanitaria de Singapur, con fines de lograr la admisibilidad de carne porcina a ese país. No se ha remitido el informe con el resultado de la auditorías. Se anexan agendas de la visita y de la reunión de cierre.
Se han asistido a reuniones con el fin de establecer una hoja de ruta para la admisibilidad de carne bovina a la Unión Europea. Se remitió el cuestionario diligenciado. Se anexa mattriz con las actividades pendientes a ejecutar , con obeservaciones del Invima y correo de envío del cuestionario.
Se envió requisitos  a Indonesia. Agenda de visita para autoridad sanitaria de Indonesia (octubre).
Propuesta de interes  de bovinos y  porcinos.
Habilitación dos plantas de aves para Cuba
CIIIPAuditoria APHIS  par apertura de mercado
Atención de requerimientos de la U.E. para el sostenimiento del acceso de leche para productos compuestos y de productos de la pesca.(acuicultura)
</t>
    </r>
    <r>
      <rPr>
        <sz val="13"/>
        <color rgb="FFFF0000"/>
        <rFont val="Arial"/>
        <family val="2"/>
      </rPr>
      <t xml:space="preserve">El Grupo Técnico de inspección, vigilancia y control de alimentos y bebidas adelantó gestiones técnicas para contribuir con la apertura de mercados internacionales para la exportación especialmente de derivados lácteos, derivados cárnicos y productos de la pesca. Estas actividades consistieron en la elaboración de cuestionarios y monografías en el marco de los procesos de admisibilidad sanitaria, efectuar convocatorias con los diferentes sectores para participar dentro de los mencionados procesos y consolidar la información técnica requerida por las diferentes autoridades sanitarias, destacando países como Chile, Cuba, El Salvador, México, Nicaragua, Uruguay, China y Singapur.    (pag 16 informe gestion 2022). Se construyeron las tarifas asociadas a cada una de las fases de los tramites, se ajustaron los procedimientos en el marco de las diferentes consultas nacionales e internacionales, se desarrollaron los documentos para la creación del trámite en el SUIT, se diseñaron los formatos asociados y se trabajó en la plataforma para la radicación de los tramites.  </t>
    </r>
  </si>
  <si>
    <t>4 vsitas de acompañamiento a terceros paises eitro y 2 de habilatcion reportadas  en  POA 2022</t>
  </si>
  <si>
    <t>Liderar la planeación, ejecución  y seguimiento  a los contratos de soporte para la ejecución de actividades misionale de la DAB</t>
  </si>
  <si>
    <r>
      <rPr>
        <sz val="13"/>
        <color rgb="FF000000"/>
        <rFont val="Arial"/>
        <family val="2"/>
      </rPr>
      <t xml:space="preserve">Se evidencia gestión al Plan de adquisiciones, controles de cambios a solicitudes presupuestales de Inversión y correos de radicación de solicitudes contractuales en ONE DRIVE. 
</t>
    </r>
    <r>
      <rPr>
        <sz val="13"/>
        <color rgb="FFFF0000"/>
        <rFont val="Arial"/>
        <family val="2"/>
      </rPr>
      <t>Se tiene una ejecución a corte de diciembre del 83,70% a nivel de CDP  correspondente a  $5,594 millones y un 78,60% a nivel de RP correspondiente</t>
    </r>
    <r>
      <rPr>
        <sz val="13"/>
        <color rgb="FF000000"/>
        <rFont val="Arial"/>
        <family val="2"/>
      </rPr>
      <t xml:space="preserve"> </t>
    </r>
    <r>
      <rPr>
        <sz val="13"/>
        <color rgb="FFFF0000"/>
        <rFont val="Arial"/>
        <family val="2"/>
      </rPr>
      <t xml:space="preserve"> a $5,248 millones</t>
    </r>
    <r>
      <rPr>
        <sz val="13"/>
        <color rgb="FF000000"/>
        <rFont val="Arial"/>
        <family val="2"/>
      </rPr>
      <t xml:space="preserve">. </t>
    </r>
    <r>
      <rPr>
        <sz val="13"/>
        <color rgb="FFFF0000"/>
        <rFont val="Arial"/>
        <family val="2"/>
      </rPr>
      <t>Se cursaron los contratos  de transporte, Insumos  y analisis de laboratorios tercererizados de los planes de muestreo .</t>
    </r>
  </si>
  <si>
    <t>8 contratos PN  por funcionamiento
29 contratos PN por invesion.
1 PAA 2022 Contiene 48 lineas de diferentes  tipos de contratos  incluido los de PN.</t>
  </si>
  <si>
    <t xml:space="preserve"> </t>
  </si>
  <si>
    <r>
      <rPr>
        <sz val="13"/>
        <color rgb="FF000000"/>
        <rFont val="Arial"/>
        <family val="2"/>
      </rPr>
      <t xml:space="preserve">Se desarrolló mesa para tratar las tematicas de la matriz de riesgos respecto a Ciclo de las denuncias relacionadas con sacrifico ilegal y/o clandestino reunión sostenida el pasado lunes 7 de marzo de la presenta anualidad, con el fin de unificar y determinar el ciclo de las denuncias.
El 11 de abril de 2022, se realizaron la correción de las observaciones recibidas al Informe trimestral de Inspección, Vigilancia y Control basado en Riesgos – IVC SOA correspondiente al cuarto trimestre 2021 (diciembre de 2021), en dicho documento se introducen actividades en relación los siguientes ítems:
-Resumen:-Introducción--Censo de establecimientos--Establecimientos por niveles de riesgo--Cumplimiento de estándares sanitarios--Nivel de riesgo por grupo de trabajo territorial-Se socializaron los cronogramas y lineamientos de los planes de muestreo  con Dirección de Operaciones Sanitarias  como parte  de la unificacion de criterios. </t>
    </r>
    <r>
      <rPr>
        <sz val="13"/>
        <color rgb="FFFF0000"/>
        <rFont val="Arial"/>
        <family val="2"/>
      </rPr>
      <t>Se participó en la mesta de trabajo del modelo IVC SOA Puertos como insumo para la realización del "Diagnóstico situacional territorial-Marco Estratégico nivel central
Se emitieron los lineamientos  para los planes  de muestro / toma de muestras  dirigido a los GTT y a la dirección de Operaciones Sanitiras. Se capacitó a los funcionarios de D.O.S. en  tema de canabinoides</t>
    </r>
  </si>
  <si>
    <t>https://invimagovco-my.sharepoint.com/personal/emoraless_invima_gov_co/_layouts/15/onedrive.aspx?login_hint=emoraless%40invima%2Egov%2Eco&amp;id=%2Fsites%2Fo365%5FGrupoProyectosPresupuestoyEstadstica%2FShared%20Documents%2FGeneral%2FI%5FACUERDOS%20DE%20GESTI%C3%93N%2F2022%2F2%2E%20GESTI%C3%93N%20%20SEMESTRE%20%2D%20I%2FSEGUIMIENTO%2FACUERDOS%20EXCEL%202022%2FDAB%2FREFREND%2FEvidencias%20DAB&amp;listurl=https%3A%2F%2Finvimagovco%2Esharepoint%2Ecom%2Fsites%2Fo365%5FGrupoProyectosPresupuestoyEstadstica%2FShared%20Documents&amp;viewid=26fd3133%2Dcf50%2D4ae0%2D97f2%2D53bfea9bc70a
Correos electronicos</t>
  </si>
  <si>
    <t xml:space="preserve"> Lineamientos  de los planes de muestreo  publicados en KAWAK</t>
  </si>
  <si>
    <r>
      <rPr>
        <sz val="13"/>
        <color rgb="FF000000"/>
        <rFont val="Arial"/>
        <family val="2"/>
      </rPr>
      <t xml:space="preserve">Se evidencian Anexo de envíos en archivos Excel la información sobre los PAS que se han venido formulando en las mesas de trabajo lideradas por el DNP. Importante reiterar en el mensaje que se envíe al DNP, que la proyección de recursos se hace en el entendido que son adicionales para su ejecución.  Te agradezco incluirme copia de dicha respuesta. Lo anterior en atención a solicitud de mail enviada por el Jefe de la OAP del INVIMA con fecha del 16 de marzo de 2022.
, espacio donde participan: DNP:Ministerio de Ambiente,Ministerio de transporte,Ministerio de Salud y protección social, Ministerio de agricultura y desarrollo rural, Ministerio de Comercio, Invima, ICA
En informe de empalme se reportó al respecto lo siguiente: Participación a demanda dentro de la Comisión Medidas Sanitarias y fitosanitarias – Grupo de carnes, en cumplimiento al Decreto 2833 de 2006.
 reunión de seguimiento de MSF convocada por Ministerio de Comercio en septiembre/2022
</t>
    </r>
    <r>
      <rPr>
        <sz val="13"/>
        <color rgb="FFFF0000"/>
        <rFont val="Arial"/>
        <family val="2"/>
      </rPr>
      <t>En noviembre el grupo riesgos quimico asistió asistió aMesa técnica “Comisión de MSF, con motivo de presentación de los resultados de los planes de vigilancia de la vigencia 2021.  El grupo de Carnes  asistió a 2 comites asicronicos MSF  realizados en noviembre y diciembre 2022 (pagina 31 informe gestion 2022)</t>
    </r>
  </si>
  <si>
    <r>
      <rPr>
        <sz val="13"/>
        <color rgb="FF000000"/>
        <rFont val="Arial"/>
        <family val="2"/>
      </rPr>
      <t xml:space="preserve">En informe de gestión del primer semestre: 
• El Grupo del Sistema de Análisis de Riesgos Químicos en Alimentos y Bebidas participó en las siguientes mesas de trabajo:
- Reunión técnica convocada por el DNP para dar cumplimiento a lo establecido en el artículo 10 de la Resolución 770 de 2014, en relación con la evaluación de los resultados de la ejecución de los PSVCR de diferentes matrices alimenticias de cada vigencia, con la participación del Ministerio de Agricultura y Desarrollo Rural y el Ministerio de Salud y Protección Social
- Reunión técnica para apoyar el análisis de mercurio total en pescado mota (calophysus macropterus) en Colombia en muestras tomadas por la Autoridad Nacional de Acuicultura y Pesca AUNAP
- Mesa de trabajo sobre Colombia y su potencial de exportación de carne de pollo, con Federación Nacional de avicultores de Colombia FENAVI.
- Sesión convocada por el DNP sobre Pre CONPES Política Internacionalización
- Reunión sobre el Memorando de entendimiento (MdE) entre el ICA, INVIMA y la Agencia Veterinaria y de Alimentos de Dinamarca (DVFA) sobre asuntos veterinarios y de inocuidad
- Participación en visita vía remota realizada por parte del Servicio Agrícola y Ganadero- SAG de Chile para la habilitación de plantas de beneficio y desposte bovino, para la exportación de carne bovina a Chile.
- Atención de reuniones relacionadas con requerimientos de carne bovina con destino a Unión Europea convocada por el ICA.
- Reunión técnica en el marco del Grupo Técnico de Asuntos Comerciales Internacionales de la Comisión Intersectorial de Medidas Sanitarias y Fitosanitarias, frente al plan de trabajo de la auditoría realizada al sistema de control de plaguicidas por la Unión Europea en 2019.
En informe de empalme se reportó al respecto lo siguiente:  En al año 2022 se realizaron “Mesas técnicas para el control de la ilegalidad en la cadena cárnica” de manera presencial   y virtual para el departamento de Boyacá, Cauca, Arauca,  Norte de y Nariño.
</t>
    </r>
    <r>
      <rPr>
        <sz val="13"/>
        <color rgb="FFFF0000"/>
        <rFont val="Arial"/>
        <family val="2"/>
      </rPr>
      <t xml:space="preserve">Se realizaron mesa de trabajo con los usuarios, D.O.S  y ETS  para el tema de canabis. Se prestó acompañamiento a la Estrategia de compras públicas locales liderada por el Ministerio de Educación y el ICBF con el fin de socializar la normatividad sanitaria vigente. Se trabajó articuladamente con entidades que apoyan el emprendimiento empresarial a nivel nacional
</t>
    </r>
  </si>
  <si>
    <r>
      <rPr>
        <sz val="13"/>
        <color rgb="FF000000"/>
        <rFont val="Arial"/>
        <family val="2"/>
      </rPr>
      <t>En informe de empalme se reportó al respecto lo siguiente:  En al año 2022 se realizaron “Mesas técnicas para el control de la ilegalidad en la cadena cárnica” de manera presencial   y virtual para el departamento de Boyacá, Cauca, Arauca,  Norte de y Nariño.
Puntualmente los desarrollos se dieron secuencialmente de la siguiente manera:
• Mesa técnica abastecimiento legal de carne y productos cárnicos comestibles. Lugar: Departamento de Boyacá (Virtual). Fecha: 4 de abril de 2022.
• Mesa técnica abastecimiento legal de carne y productos cárnicos comestibles. Lugar: Departamento de Cauca (Virtual). Fecha: 19 de abril de 2022.
• Mesa técnica abastecimiento legal de carne y productos cárnicos comestibles. Lugar: Departamento de Arauca (Virtual). Fecha: 28 de abril de 2022.
• Mesa técnica abastecimiento legal de carne y productos cárnicos comestibles. Lugar: Departamento de Norte de Santander (Virtual). Fecha: 4 de abril de 2022.
• Mesa técnica abastecimiento legal de carne y productos cárnicos comestibles. Lugar: Pasto - Nariño (Presencial). Fecha: 19 de mayo de 2022.
Se realizaron todas la mesa programadas la última fue en  Nariño. No hay recursos  por funcionamiento para el desarrollo de esta actividad</t>
    </r>
    <r>
      <rPr>
        <sz val="13"/>
        <color rgb="FFFF0000"/>
        <rFont val="Arial"/>
        <family val="2"/>
      </rPr>
      <t>. se cumplió el 100%</t>
    </r>
  </si>
  <si>
    <r>
      <rPr>
        <sz val="13"/>
        <color rgb="FF000000"/>
        <rFont val="Arial"/>
        <family val="2"/>
      </rPr>
      <t xml:space="preserve">Se apoyaron los contenidos para la rendición de cuentas  del Insituto a traves de la gestión y  logros  de  la DAB, en tematicas de Estatus sanitario, eficeniencia, transparencia y acciones frente a la emergencia sanitaria, las cuales fueron expuestas en la rendición de cuentas del 27 de junio de 2022, por los medios de comunicación dispuestos para tal fin.
</t>
    </r>
    <r>
      <rPr>
        <sz val="13"/>
        <color rgb="FFFF0000"/>
        <rFont val="Arial"/>
        <family val="2"/>
      </rPr>
      <t>Cumplida en 100%  se hizo una sola rendición de cuentas|</t>
    </r>
  </si>
  <si>
    <t>1 reunión de rendición de cuentas</t>
  </si>
  <si>
    <r>
      <rPr>
        <sz val="13"/>
        <color rgb="FF000000"/>
        <rFont val="Arial"/>
        <family val="2"/>
      </rPr>
      <t xml:space="preserve">En informe de empalme se reportó al respecto lo siguiente:
Apoyo legislativo 
• Implementación del Decreto 1366 de 2020 con el fin de otorgar el registro sanitario de bebidas alcohólicas fabricadas y comercializadas por microempresarios. 
• Implementación de la Ley 2069 de 2020 que promueve y fortalece el emprendimiento, crecimiento, consolidación y sostenibilidad de las empresas, aumenta su bienestar social y equidad. 
• Implementación de la Ley 2158 de 2021 que reconoce, impulsa y protege el Viche/Biche, y sus derivados como bebidas ancestrales, artesanales, tradicionales y patrimonio colectivo de las comunidades negras afrocolombianas de la Costa del Pacífico colombiano.
• Implementación de la Ley 2005 de 2019 que genera incentivos a la calidad, promoción del consumo y comercialización de panela, mieles vírgenes y sus derivados, así como la conversión y formalización de los trapiches en Colombia (en el articulado 14 determina beneficios para productores de alcohol y bebidas alcohólicas).
-Como parte de la implementacion de la ley 2158/2021 se elaboró la guia tecnica para la producción del viche/biche bebida artesanal, ancestral y tradicional. 
-Propuesta intersectorial relacionada con el sistema oficial  de IVC de carnes y  y productos carnicos comestibles
-Se realizaron observaciones  al proyecto normativo de actualizacion del decreto 5616/2006
-Observaciones al reglamento tecnico de derivados lacteos.
-Grupo de trabajo sobre seguridad y relamentación de alimentos transgenicos OCDE.
-Obsevaciones alreglamento  de analisis de impacto normativo AIN de frutas y derivados.
</t>
    </r>
    <r>
      <rPr>
        <sz val="13"/>
        <color rgb="FFFF0000"/>
        <rFont val="Arial"/>
        <family val="2"/>
      </rPr>
      <t xml:space="preserve">En el mes de noviembre de 2022 se remitió al Ministerio de Salud y Protección Social el consolidado de las observaciones a la propuesta reglamentaria, objeto de consulta nacional, con respecto a las cuales se espera avanzar en el proyecto regulatorio, para dar cumplimiento a la ley antes referida.   
 se prestó apoyo técnico para la revisión de documentos y comunicados proyectados desde el Ministerio de Cultura de Colombia a fin de alinear las actividades realizadas por los productores vicheros que pretender comercializar sus bebidas en el territorio nacional. 
 Apoyo a la agenda normativa del Ministerio de Salud y Protección Social, especialmente en la modificación del Decreto 616 de 2016 realizando la entrega de la Línea Base de CMP Caseinomacropeptidos en leche cruda bovina colombiana como insumo para las características fisicoquímicas de la leche, así mismo se hizo entrega de la línea base de caracterización del viche como parte del reglamento normativo en atención a la Ley 2158 de 2021. </t>
    </r>
  </si>
  <si>
    <r>
      <rPr>
        <sz val="16"/>
        <color rgb="FF000000"/>
        <rFont val="Arial"/>
        <family val="2"/>
      </rPr>
      <t>En informe de gestión del primer semestre: 
• El Grupo del Sistema de Análisis de Riesgos Químicos en Alimentos y Bebidas participó en las siguientes mesas de trabajo:
- Reunión técnica convocada por el DNP para dar cumplimiento a lo establecido en el artículo 10 de la Resolución 770 de 2014, en relación con la evaluación de los resultados de la ejecución de los PSVCR de diferentes matrices alimenticias de cada vigencia, con la participación del Ministerio de Agricultura y Desarrollo Rural y el Ministerio de Salud y Protección Social
- Reunión técnica para apoyar el análisis de mercurio total en pescado mota (calophysus macropterus) en Colombia en muestras tomadas por la Autoridad Nacional de Acuicultura y Pesca AUNAP
- Mesa de trabajo sobre Colombia y su potencial de exportación de carne de pollo, con Federación Nacional de avicultores de Colombia FENAVI.
- Sesión convocada por el DNP sobre Pre CONPES Política Internacionalización
- Reunión sobre el Memorando de entendimiento (MdE) entre el ICA, INVIMA y la Agencia Veterinaria y de Alimentos de Dinamarca (DVFA) sobre asuntos veterinarios y de inocuidad
- Participación en visita vía remota realizada por parte del Servicio Agrícola y Ganadero- SAG de Chile para la habilitación de plantas de beneficio y desposte bovino, para la exportación de carne bovina a Chile.
- Atención de reuniones relacionadas con requerimientos de carne bovina con destino a Unión Europea convocada por el ICA.
- Reunión técnica en el marco del Grupo Técnico de Asuntos Comerciales Internacionales de la Comisión Intersectorial de Medidas Sanitarias y Fitosanitarias, frente al plan de trabajo de la auditoría realizada al sistema de control de plaguicidas por la Unión Europea en 2019.
En al año 2022 se realizaron “Mesas técnicas para el control de la ilegalidad en la cadena cárnica” de manera presencial   y virtual para el departamento de Boyacá, Cauca, Arauca,  Norte de y Nariño. Puntualmente los desarrollos se dieron secuencialmente de la siguiente manera:
• Mesa técnica abastecimiento legal de carne y productos cárnicos comestibles. Lugar: Departamento de Boyacá (Virtual). Fecha: 4 de abril de 2022.
• Mesa técnica abastecimiento legal de carne y productos cárnicos comestibles. Lugar: Departamento de Cauca (Virtual). Fecha: 19 de abril de 2022.
• Mesa técnica abastecimiento legal de carne y productos cárnicos comestibles. Lugar: Departamento de Arauca (Virtual). Fecha: 28 de abril de 2022.
• Mesa técnica abastecimiento legal de carne y productos cárnicos comestibles. Lugar: Departamento de Norte de Santander (Virtual). Fecha: 4 de abril de 2022.
• Mesa técnica abastecimiento legal de carne y productos cárnicos comestibles. Lugar: Pasto - Nariño (Presencial). Fecha: 19 de mayo de 2022.
-Se participo en mesas de trabajo de admisibilidad  sanitaria de carne bovina a la U.E de eligibilidad de productos alimenticios a Panamá y aspectos relacionados con la iniciativa Low Level Presence (LLP) liderada por DNP.
-Mesa interinstitucional para dar atención a la problematica de residuos de metales pesados en la Amazonía y bahía de Cartagena.
-</t>
    </r>
    <r>
      <rPr>
        <sz val="16"/>
        <color rgb="FFFF0000"/>
        <rFont val="Arial"/>
        <family val="2"/>
      </rPr>
      <t xml:space="preserve">Primera reunión de la Unidad Interinstitucional para la Reactivación de las Relaciones con Venezuela..
-proyecto de Cooperación ACHIPIA - DNP , participación INVIMA.
-Cooperación UE.
-Mesas de compras publica- ETS. Mesa de trabajo con FLORAGROW  tema de canabis
</t>
    </r>
  </si>
  <si>
    <t>https://invimagovco-my.sharepoint.com/personal/emoraless_invima_gov_co/_layouts/15/onedrive.aspx?login_hint=emoraless%40invima%2Egov%2Eco&amp;id=%2Fsites%2Fo365%5FGrupoProyectosPresupuestoyEstadstica%2FShared%20Documents%2FGeneral%2FI%5FACUERDOS%20DE%20GESTI%C3%93N%2F2022%2F2%2E%20GESTI%C3%93N%20%20SEMESTRE%20%2D%20I%2FSEGUIMIENTO%2FACUERDOS%20EXCEL%202022%2FDAB%2FREFREND%2FEvidencias%20DAB&amp;listurl=https%3A%2F%2Finvimagovco%2Esharepoint%2Ecom%2Fsites%2Fo365%5FGrupoProyectosPresupuestoyEstadstica%2FShared%20Documents&amp;viewid=26fd3133%2Dcf50%2D4ae0%2D97f2%2D53bfea9bc70a. 
correos electonicos</t>
  </si>
  <si>
    <t>Gestionar los compromisos derivados de las mesas de trabajos con los diferentes actores del gobierno y sector privado</t>
  </si>
  <si>
    <r>
      <rPr>
        <sz val="16"/>
        <color rgb="FF000000"/>
        <rFont val="Arial"/>
        <family val="2"/>
      </rPr>
      <t xml:space="preserve">En informe de empalme se evidencia que a la fecha la DAB a realizado la gestión de los diferentes compromisos frente a cada sector en el que se requiere de la respectiva intervención o apoyo.
Se está atendiendo requerimiento de índole sanitaria para acceso de carne bovina a la Republica de Corea.
Se está atendiendo requerimiento de índole sanitaria para acceso de carne porcina para Singapur y Vietnam.
Se acordó ejecutar plan de monitoreo de mercurio en productos de la pesca liderado por la AUNAP.
Sesión de trabajo EU y EEUU para los PAS Planes de admisiibilidad sanitaria
</t>
    </r>
    <r>
      <rPr>
        <sz val="16"/>
        <color rgb="FFFF0000"/>
        <rFont val="Arial"/>
        <family val="2"/>
      </rPr>
      <t xml:space="preserve">Se gestionaron  compromisos mediiante reuniones vrituales  con  las Relaciones binacionales con Venezuela tema de carnes.
Se recibio visita de autoridad sanitaria  APHIS.
cooperacion con la union europea U. E los grupos Vigilancia epidimiologia y riesgos quimicos tienen trabajos adelantados para los Planes de admisibilidad- PAS  </t>
    </r>
    <r>
      <rPr>
        <b/>
        <sz val="16"/>
        <color rgb="FFFF0000"/>
        <rFont val="Arial"/>
        <family val="2"/>
      </rPr>
      <t xml:space="preserve">.(costos y identificación de planes)
</t>
    </r>
    <r>
      <rPr>
        <sz val="16"/>
        <color rgb="FFFF0000"/>
        <rFont val="Arial"/>
        <family val="2"/>
      </rPr>
      <t>-Se prestó acompañamiento a la Estrategia de compras públicas locales liderada por el Ministerio de Educación y el ICBF con el fin de socializar la normatividad sanitaria vigente. Se trabajó articuladamente con entidades que apoyan el emprendimiento empresarial a nivel nacional. En la articulación con Entidades del Estado el Invima acompañó con presentaciones técnicas encuentros en los que participaron entidades y beneficiaros de los proyectos.
Se realizaron reuniones con usuarios para atender el tema de canabis.</t>
    </r>
  </si>
  <si>
    <r>
      <rPr>
        <sz val="16"/>
        <color rgb="FF000000"/>
        <rFont val="Arial"/>
        <family val="2"/>
      </rPr>
      <t xml:space="preserve">En informe de empalme se reportó al respecto lo siguiente:
Lactosueros:
Después de un arduo trabajo de fortalecimiento de las acciones de vigilancia y control, implementó, validó y acreditó ante el Organismo Nacional de Acreditación de Colombia (ONAC), una metodología analítica para identificar de manera precisa y confiable, la presencia de lactosuero en la leche para consumo humano, a través de la cuantificación de caseinomacropéptido – CMP, lo que permitirá identificar actividades fraudulentas en el uso de lactosuero.
A través del análisis de 368 muestras de leche, con representación de 17 departamentos (incluidas las principales cuencas lecheras), Invima determinó una línea base de concentración de CMP de 24 microgramos por mililitro en leche cruda bovina. Las muestras de leche analizadas fueron obtenidas a lo largo de toda la cadena productiva como, leche cruda en predios lecheros, carrotanques de transporte y centros de acopio, así como de leche higienizada y en polvo en la etapa de comercialización. Es importante resaltar que este trabajo lo adelantó Invima de manera articulada con otras entidades de Gobierno como el Instituto Colombiano Agropecuario - ICA, Entidades Territoriales de Salud -ETS y la Superintendencia de Industria y Comercio.
Los resultados del estudio, se han venido socializando a todos los actores de la cadena productiva del sector lácteo, tales como procesadores, gremios, el Consejo Nacional Lácteo, entre otros, para hacer frente a la problemática de la presunta adición de lactosuero en la leche procesada para consumo humano.
Los avances del Invima demuestran la relevancia que tiene este tema, como quiera que el uso indebido de lactosuero en leche para consumo humano ha sido objeto de denuncias y cuestionamientos por diferentes sectores, desde hace varios años.
Socialización y entrega de la linea base de CMP (caseinomacropeptido) en leche al Min- Salud como insumo para la actualización del decreto 616 del 2006.
</t>
    </r>
    <r>
      <rPr>
        <sz val="16"/>
        <color rgb="FFFF0000"/>
        <rFont val="Arial"/>
        <family val="2"/>
      </rPr>
      <t>Se formó la mesa intersectorial entre  la DIAN, Ministerio de Industria y comercio, Invima  con el fin de hacer seguimiento de productos con/y a base de lactosueros en el mes de octubre</t>
    </r>
  </si>
  <si>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</si>
  <si>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</si>
  <si>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</si>
  <si>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</si>
  <si>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</si>
  <si>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</si>
  <si>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</si>
  <si>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</si>
  <si>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</si>
  <si>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</si>
  <si>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</si>
  <si>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</si>
  <si>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</si>
  <si>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</si>
  <si>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Visión estratégica</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</si>
  <si>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</si>
  <si>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</si>
  <si>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</si>
  <si>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</si>
  <si>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</si>
  <si>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</si>
  <si>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Traduce la visión y logra que cada miembro del equipo se comprometa y aporte, en un entorno participativo y de toma de decisiones.</t>
  </si>
  <si>
    <t>Total Puntaje del valorador</t>
  </si>
  <si>
    <t>Liderazgo efectivo</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</si>
  <si>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</si>
  <si>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</si>
  <si>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</si>
  <si>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</si>
  <si>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</si>
  <si>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Total Puntaje Evaluador</t>
  </si>
  <si>
    <t>Planeación</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</si>
  <si>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</si>
  <si>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</si>
  <si>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</si>
  <si>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</si>
  <si>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</si>
  <si>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</si>
  <si>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Toma de
decisiones</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</si>
  <si>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</si>
  <si>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</si>
  <si>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</si>
  <si>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</si>
  <si>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</si>
  <si>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</si>
  <si>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Gestión del
desarrollo de las
personas</t>
  </si>
  <si>
    <t>Identifica las competencias de los miembros del equipo, las evalúa y las impulsa activamente para su desarrollo y aplicación a las tareas asignadas.</t>
  </si>
  <si>
    <t>Promueve la formación de equipos con interdependencias positivas y genera espacios de aprendizaje colaborativo, poniendo en común experiencias, hallazgos y problemas.</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</si>
  <si>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</si>
  <si>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</si>
  <si>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</si>
  <si>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</si>
  <si>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Pensamiento
Sistémico</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</si>
  <si>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</si>
  <si>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</si>
  <si>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</si>
  <si>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</si>
  <si>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</si>
  <si>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Resolución de
conflictos</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</si>
  <si>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</si>
  <si>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</si>
  <si>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</si>
  <si>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</si>
  <si>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TOTAL</t>
  </si>
  <si>
    <t xml:space="preserve">valoracion  final </t>
  </si>
  <si>
    <t>1/01/2022 al 31/12/2022</t>
  </si>
  <si>
    <t>Firma Superior Jerárquico</t>
  </si>
  <si>
    <t>Anexo 3. Consolidado de evaluación del Acuerdo de Gestión</t>
  </si>
  <si>
    <t xml:space="preserve">Nombre del Gerente Público: </t>
  </si>
  <si>
    <t xml:space="preserve">Carlos Alberto Robles Cocuyame </t>
  </si>
  <si>
    <t>Área en la que se desempeña:</t>
  </si>
  <si>
    <t>Direccion de Alimentos y Bebidas</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</si>
  <si>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</si>
  <si>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</si>
  <si>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</si>
  <si>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</si>
  <si>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</si>
  <si>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</si>
  <si>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</si>
  <si>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</si>
  <si>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</si>
  <si>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</si>
  <si>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</si>
  <si>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</si>
  <si>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 xml:space="preserve">SIMPOSIO “ETIQUETADO DE ALIMENTOS Y SU PAPEL EN LA SALUD
HUMANA” en cual asistieron 1.809 personas de direntes ambitos de las ETS  e instituciones
En informe de empalme se reportó al respecto lo siguiente: En la implementación del Decreto 1500 de 2007, el panorama actual, demuestra que, de un total de 511 establecimientos a corte abril de 2022 de procesamiento de carnes en el territorio nacional, 230 que corresponde a un (45%) tienen autorización sanitaria para su operación. Estas cifras demuestran un avance muy importante en el estatus sanitario de cárnicos en el país y soporte para el logro de los propósitos de la política de diplomacia sanitaria. 
A 31 de diciembe se han realizado 86 auditorias a ETS  del orden mucicipal, distrital   y departamental en pro de unificar criterios tecncios en la realizacionde la IVC. Apoyo de la  OTI, en el soporte técnico del aula virtual, de acuerdo con los  ajustes de la nueva plataforma  virtual. 
a 31 de diciembre se realizaron 114 capacitaciones en temas normativos de alimentos y bebidas de la cuales se realizaron 6 capacitaciones en el marco del proyecto de emprendimiento con un total de 359 participantes en reglamentación sanitaria dirigida a emprendedores, profesionales del componente tecnico del PAE  y afiliados a la camara de comercio
Cursos virtual - Elearning
Ajustes de Módulos e Instalación en la plataforma del Curso PAE, Bebidas Alcohólicas y Panela - 2021.
  Elaboración de Módulos del Curso Virtual de Bebidas Ancestrales Artesanales (Viche/Biche - 2022.)
 Guía técnica para la elaboración del Viche/Biche.
 Infografias Res. 810 de 2021.
  Elaboración Módulos del curso Virtual HACCP.
  Elaboración de Tutoriales " Tramites de Autorización de  Comercializaciones" - Registro Permisos y notificación sanitaria..
Se construyero  los siguientes  Cursos 1, “Requisitos Sanitarios para el Desposte, Desprese y Acondicionamiento de Carne y Productos Cárnicos Comestibles modulos: Normatividad sanitaria aplicable; Requisitos sanitarios; Programas complementarios; Cadena de frío; Empaque y etiquetado.  2.Curso Introducción al Análisis de Peligros y Puntos Críticos de Control – HACCP en la Industria Cárnica.  Modulos:Introducción; Sistema HACCP I Requisitos previos; Sistema HACCP Plan HACCP. 3Tutoriales Sobre Tramites de Autorizaciones de Comercialización (Registros, Permisos y Notificaciones Sanitarias) .4 Bebidas Alcohólicas Ancestrales, Artesanales y tradicionales 5,Análisis de Peligros y Puntos Críticos de Control (en inglés HACCP)  6,Visitas de Inspección Basada en Riesgos (Elaboración de Actas de Visita y Medidas Sanitarias). 7,  Resolución 810 de 2021 – Rotulado Nutricional de Alimentos y Bebidas  (pagina 22 informe de gestión 2022)
</t>
  </si>
  <si>
    <t xml:space="preserve">En informe de empalme se reportó al respecto lo siguiente: Se realizó visita para la habilitación de 4 plantas de beneficio para exportar carne bovina a Chile (no se ha recibido el informe final). Se habilitó la exportación de mucosa y tripa salada a Paraguay. Se está trabajando en la visita para obtener admisibilidad de carne porcina a Singapur, la cual se realizará en el mes de junio de 2022.
 Archivo en Word: Procedimientos de habilitación, derivados del decreto 2478 de 2018, para complementar por parte del grupo técnico de Alimentos y Bebidas de la DAB lo que compete al acuerdo de gestión del director de Alimentos y Bebidas para el año 2022.
Se gestionaron avances en el trabajo directo con nuestros homólogos y en particular con la FDA de Indonesia es muy importante dados los lazos de cooperación y objetivos comunes que nos unen. Nuestro interés es poder desarrollar un trabajo conjunto que nos permita fortalecer las capacidades de ambas instituciones sumando esfuerzos y mantener nuestra buena relación de confianza y trabajo mutuo en el largo plazo.
Se coordinó y ejecutó visita de la autoridad sanitaria de Singapur, con fines de lograr la admisibilidad de carne porcina a ese país. No se ha remitido el informe con el resultado de la auditorías. Se anexan agendas de la visita y de la reunión de cierre.
Se han asistido a reuniones con el fin de establecer una hoja de ruta para la admisibilidad de carne bovina a la Unión Europea. Se remitió el cuestionario diligenciado. Se anexa mattriz con las actividades pendientes a ejecutar , con obeservaciones del Invima y correo de envío del cuestionario.
Se envió requisitos  a Indonesia. Agenda de visita para autoridad sanitaria de Indonesia (octubre).
Propuesta de interes  de bovinos y  porcinos.
Habilitación dos plantas de aves para Cuba
CIIIPAuditoria APHIS  par apertura de mercado
Atención de requerimientos de la U.E. para el sostenimiento del acceso de leche para productos compuestos y de productos de la pesca.(acuicultura)
El Grupo Técnico de inspección, vigilancia y control de alimentos y bebidas adelantó gestiones técnicas para contribuir con la apertura de mercados internacionales para la exportación especialmente de derivados lácteos, derivados cárnicos y productos de la pesca. Estas actividades consistieron en la elaboración de cuestionarios y monografías en el marco de los procesos de admisibilidad sanitaria, efectuar convocatorias con los diferentes sectores para participar dentro de los mencionados procesos y consolidar la información técnica requerida por las diferentes autoridades sanitarias, destacando países como Chile, Cuba, El Salvador, México, Nicaragua, Uruguay, China y Singapur.    (pag 16 informe gestion 2022). Se construyeron las tarifas asociadas a cada una de las fases de los tramites, se ajustaron los procedimientos en el marco de las diferentes consultas nacionales e internacionales, se desarrollaron los documentos para la creación del trámite en el SUIT, se diseñaron los formatos asociados y se trabajó en la plataforma para la radicación de los tramites.  </t>
  </si>
  <si>
    <t>Se evidencia gestión al Plan de adquisiciones, controles de cambios a solicitudes presupuestales de Inversión y correos de radicación de solicitudes contractuales en ONE DRIVE. 
Se tiene una ejecución a corte de diciembre del 83,70% a nivel de CDP  correspondente a  $5,594 millones y un 78,60% a nivel de RP correspondiente  a $5,248 millones. Se cursaron los contratos  de transporte, Insumos  y analisis de laboratorios tercererizados de los planes de muestreo .</t>
  </si>
  <si>
    <t>Se desarrolló mesa para tratar las tematicas de la matriz de riesgos respecto a Ciclo de las denuncias relacionadas con sacrifico ilegal y/o clandestino reunión sostenida el pasado lunes 7 de marzo de la presenta anualidad, con el fin de unificar y determinar el ciclo de las denuncias.
El 11 de abril de 2022, se realizaron la correción de las observaciones recibidas al Informe trimestral de Inspección, Vigilancia y Control basado en Riesgos – IVC SOA correspondiente al cuarto trimestre 2021 (diciembre de 2021), en dicho documento se introducen actividades en relación los siguientes ítems:
-Resumen:-Introducción--Censo de establecimientos--Establecimientos por niveles de riesgo--Cumplimiento de estándares sanitarios--Nivel de riesgo por grupo de trabajo territorial-Se socializaron los cronogramas y lineamientos de los planes de muestreo  con Dirección de Operaciones Sanitarias  como parte  de la unificacion de criterios. Se participó en la mesta de trabajo del modelo IVC SOA Puertos como insumo para la realización del "Diagnóstico situacional territorial-Marco Estratégico nivel central
Se emitieron los lineamientos  para los planes  de muestro / toma de muestras  dirigido a los GTT y a la dirección de Operaciones Sanitiras. Se capacitó a los funcionarios de D.O.S. en  tema de canabinoides</t>
  </si>
  <si>
    <t>Se evidencian Anexo de envíos en archivos Excel la información sobre los PAS que se han venido formulando en las mesas de trabajo lideradas por el DNP. Importante reiterar en el mensaje que se envíe al DNP, que la proyección de recursos se hace en el entendido que son adicionales para su ejecución.  Te agradezco incluirme copia de dicha respuesta. Lo anterior en atención a solicitud de mail enviada por el Jefe de la OAP del INVIMA con fecha del 16 de marzo de 2022.
, espacio donde participan: DNP:Ministerio de Ambiente,Ministerio de transporte,Ministerio de Salud y protección social, Ministerio de agricultura y desarrollo rural, Ministerio de Comercio, Invima, ICA
En informe de empalme se reportó al respecto lo siguiente: Participación a demanda dentro de la Comisión Medidas Sanitarias y fitosanitarias – Grupo de carnes, en cumplimiento al Decreto 2833 de 2006.
 reunión de seguimiento de MSF convocada por Ministerio de Comercio en septiembre/2022
En noviembre el grupo riesgos quimico asistió asistió aMesa técnica “Comisión de MSF, con motivo de presentación de los resultados de los planes de vigilancia de la vigencia 2021.  El grupo de Carnes  asistió a 2 comites asicronicos MSF  realizados en noviembre y diciembre 2022 (pagina 31 informe gestion 2022)</t>
  </si>
  <si>
    <t xml:space="preserve">En informe de gestión del primer semestre: 
• El Grupo del Sistema de Análisis de Riesgos Químicos en Alimentos y Bebidas participó en las siguientes mesas de trabajo:
- Reunión técnica convocada por el DNP para dar cumplimiento a lo establecido en el artículo 10 de la Resolución 770 de 2014, en relación con la evaluación de los resultados de la ejecución de los PSVCR de diferentes matrices alimenticias de cada vigencia, con la participación del Ministerio de Agricultura y Desarrollo Rural y el Ministerio de Salud y Protección Social
- Reunión técnica para apoyar el análisis de mercurio total en pescado mota (calophysus macropterus) en Colombia en muestras tomadas por la Autoridad Nacional de Acuicultura y Pesca AUNAP
- Mesa de trabajo sobre Colombia y su potencial de exportación de carne de pollo, con Federación Nacional de avicultores de Colombia FENAVI.
- Sesión convocada por el DNP sobre Pre CONPES Política Internacionalización
- Reunión sobre el Memorando de entendimiento (MdE) entre el ICA, INVIMA y la Agencia Veterinaria y de Alimentos de Dinamarca (DVFA) sobre asuntos veterinarios y de inocuidad
- Participación en visita vía remota realizada por parte del Servicio Agrícola y Ganadero- SAG de Chile para la habilitación de plantas de beneficio y desposte bovino, para la exportación de carne bovina a Chile.
- Atención de reuniones relacionadas con requerimientos de carne bovina con destino a Unión Europea convocada por el ICA.
- Reunión técnica en el marco del Grupo Técnico de Asuntos Comerciales Internacionales de la Comisión Intersectorial de Medidas Sanitarias y Fitosanitarias, frente al plan de trabajo de la auditoría realizada al sistema de control de plaguicidas por la Unión Europea en 2019.
En informe de empalme se reportó al respecto lo siguiente:  En al año 2022 se realizaron “Mesas técnicas para el control de la ilegalidad en la cadena cárnica” de manera presencial   y virtual para el departamento de Boyacá, Cauca, Arauca,  Norte de y Nariño.
Se realizaron mesa de trabajo con los usuarios, D.O.S  y ETS  para el tema de canabis. Se prestó acompañamiento a la Estrategia de compras públicas locales liderada por el Ministerio de Educación y el ICBF con el fin de socializar la normatividad sanitaria vigente. Se trabajó articuladamente con entidades que apoyan el emprendimiento empresarial a nivel nacional
</t>
  </si>
  <si>
    <t>En informe de empalme se reportó al respecto lo siguiente:  En al año 2022 se realizaron “Mesas técnicas para el control de la ilegalidad en la cadena cárnica” de manera presencial   y virtual para el departamento de Boyacá, Cauca, Arauca,  Norte de y Nariño.
Puntualmente los desarrollos se dieron secuencialmente de la siguiente manera:
• Mesa técnica abastecimiento legal de carne y productos cárnicos comestibles. Lugar: Departamento de Boyacá (Virtual). Fecha: 4 de abril de 2022.
• Mesa técnica abastecimiento legal de carne y productos cárnicos comestibles. Lugar: Departamento de Cauca (Virtual). Fecha: 19 de abril de 2022.
• Mesa técnica abastecimiento legal de carne y productos cárnicos comestibles. Lugar: Departamento de Arauca (Virtual). Fecha: 28 de abril de 2022.
• Mesa técnica abastecimiento legal de carne y productos cárnicos comestibles. Lugar: Departamento de Norte de Santander (Virtual). Fecha: 4 de abril de 2022.
• Mesa técnica abastecimiento legal de carne y productos cárnicos comestibles. Lugar: Pasto - Nariño (Presencial). Fecha: 19 de mayo de 2022.
Se realizaron todas la mesa programadas la última fue en  Nariño. No hay recursos  por funcionamiento para el desarrollo de esta actividad. se cumplió el 100%</t>
  </si>
  <si>
    <t>Se apoyaron los contenidos para la rendición de cuentas  del Insituto a traves de la gestión y  logros  de  la DAB, en tematicas de Estatus sanitario, eficeniencia, transparencia y acciones frente a la emergencia sanitaria, las cuales fueron expuestas en la rendición de cuentas del 27 de junio de 2022, por los medios de comunicación dispuestos para tal fin.
Cumplida en 100%  se hizo una sola rendición de cuentas|</t>
  </si>
  <si>
    <t xml:space="preserve">En informe de empalme se reportó al respecto lo siguiente:
Apoyo legislativo 
• Implementación del Decreto 1366 de 2020 con el fin de otorgar el registro sanitario de bebidas alcohólicas fabricadas y comercializadas por microempresarios. 
• Implementación de la Ley 2069 de 2020 que promueve y fortalece el emprendimiento, crecimiento, consolidación y sostenibilidad de las empresas, aumenta su bienestar social y equidad. 
• Implementación de la Ley 2158 de 2021 que reconoce, impulsa y protege el Viche/Biche, y sus derivados como bebidas ancestrales, artesanales, tradicionales y patrimonio colectivo de las comunidades negras afrocolombianas de la Costa del Pacífico colombiano.
• Implementación de la Ley 2005 de 2019 que genera incentivos a la calidad, promoción del consumo y comercialización de panela, mieles vírgenes y sus derivados, así como la conversión y formalización de los trapiches en Colombia (en el articulado 14 determina beneficios para productores de alcohol y bebidas alcohólicas).
-Como parte de la implementacion de la ley 2158/2021 se elaboró la guia tecnica para la producción del viche/biche bebida artesanal, ancestral y tradicional. 
-Propuesta intersectorial relacionada con el sistema oficial  de IVC de carnes y  y productos carnicos comestibles
-Se realizaron observaciones  al proyecto normativo de actualizacion del decreto 5616/2006
-Observaciones al reglamento tecnico de derivados lacteos.
-Grupo de trabajo sobre seguridad y relamentación de alimentos transgenicos OCDE.
-Obsevaciones alreglamento  de analisis de impacto normativo AIN de frutas y derivados.
En el mes de noviembre de 2022 se remitió al Ministerio de Salud y Protección Social el consolidado de las observaciones a la propuesta reglamentaria, objeto de consulta nacional, con respecto a las cuales se espera avanzar en el proyecto regulatorio, para dar cumplimiento a la ley antes referida.   
 se prestó apoyo técnico para la revisión de documentos y comunicados proyectados desde el Ministerio de Cultura de Colombia a fin de alinear las actividades realizadas por los productores vicheros que pretender comercializar sus bebidas en el territorio nacional. 
 Apoyo a la agenda normativa del Ministerio de Salud y Protección Social, especialmente en la modificación del Decreto 616 de 2016 realizando la entrega de la Línea Base de CMP Caseinomacropeptidos en leche cruda bovina colombiana como insumo para las características fisicoquímicas de la leche, así mismo se hizo entrega de la línea base de caracterización del viche como parte del reglamento normativo en atención a la Ley 2158 de 2021. </t>
  </si>
  <si>
    <t xml:space="preserve">En informe de gestión del primer semestre: 
• El Grupo del Sistema de Análisis de Riesgos Químicos en Alimentos y Bebidas participó en las siguientes mesas de trabajo:
- Reunión técnica convocada por el DNP para dar cumplimiento a lo establecido en el artículo 10 de la Resolución 770 de 2014, en relación con la evaluación de los resultados de la ejecución de los PSVCR de diferentes matrices alimenticias de cada vigencia, con la participación del Ministerio de Agricultura y Desarrollo Rural y el Ministerio de Salud y Protección Social
- Reunión técnica para apoyar el análisis de mercurio total en pescado mota (calophysus macropterus) en Colombia en muestras tomadas por la Autoridad Nacional de Acuicultura y Pesca AUNAP
- Mesa de trabajo sobre Colombia y su potencial de exportación de carne de pollo, con Federación Nacional de avicultores de Colombia FENAVI.
- Sesión convocada por el DNP sobre Pre CONPES Política Internacionalización
- Reunión sobre el Memorando de entendimiento (MdE) entre el ICA, INVIMA y la Agencia Veterinaria y de Alimentos de Dinamarca (DVFA) sobre asuntos veterinarios y de inocuidad
- Participación en visita vía remota realizada por parte del Servicio Agrícola y Ganadero- SAG de Chile para la habilitación de plantas de beneficio y desposte bovino, para la exportación de carne bovina a Chile.
- Atención de reuniones relacionadas con requerimientos de carne bovina con destino a Unión Europea convocada por el ICA.
- Reunión técnica en el marco del Grupo Técnico de Asuntos Comerciales Internacionales de la Comisión Intersectorial de Medidas Sanitarias y Fitosanitarias, frente al plan de trabajo de la auditoría realizada al sistema de control de plaguicidas por la Unión Europea en 2019.
En al año 2022 se realizaron “Mesas técnicas para el control de la ilegalidad en la cadena cárnica” de manera presencial   y virtual para el departamento de Boyacá, Cauca, Arauca,  Norte de y Nariño. Puntualmente los desarrollos se dieron secuencialmente de la siguiente manera:
• Mesa técnica abastecimiento legal de carne y productos cárnicos comestibles. Lugar: Departamento de Boyacá (Virtual). Fecha: 4 de abril de 2022.
• Mesa técnica abastecimiento legal de carne y productos cárnicos comestibles. Lugar: Departamento de Cauca (Virtual). Fecha: 19 de abril de 2022.
• Mesa técnica abastecimiento legal de carne y productos cárnicos comestibles. Lugar: Departamento de Arauca (Virtual). Fecha: 28 de abril de 2022.
• Mesa técnica abastecimiento legal de carne y productos cárnicos comestibles. Lugar: Departamento de Norte de Santander (Virtual). Fecha: 4 de abril de 2022.
• Mesa técnica abastecimiento legal de carne y productos cárnicos comestibles. Lugar: Pasto - Nariño (Presencial). Fecha: 19 de mayo de 2022.
-Se participo en mesas de trabajo de admisibilidad  sanitaria de carne bovina a la U.E de eligibilidad de productos alimenticios a Panamá y aspectos relacionados con la iniciativa Low Level Presence (LLP) liderada por DNP.
-Mesa interinstitucional para dar atención a la problematica de residuos de metales pesados en la Amazonía y bahía de Cartagena.
-Primera reunión de la Unidad Interinstitucional para la Reactivación de las Relaciones con Venezuela..
-proyecto de Cooperación ACHIPIA - DNP , participación INVIMA.
-Cooperación UE.
-Mesas de compras publica- ETS. Mesa de trabajo con FLORAGROW  tema de canabis
</t>
  </si>
  <si>
    <t>En informe de empalme se reportó al respecto lo siguiente:
Lactosueros:
Después de un arduo trabajo de fortalecimiento de las acciones de vigilancia y control, implementó, validó y acreditó ante el Organismo Nacional de Acreditación de Colombia (ONAC), una metodología analítica para identificar de manera precisa y confiable, la presencia de lactosuero en la leche para consumo humano, a través de la cuantificación de caseinomacropéptido – CMP, lo que permitirá identificar actividades fraudulentas en el uso de lactosuero.
A través del análisis de 368 muestras de leche, con representación de 17 departamentos (incluidas las principales cuencas lecheras), Invima determinó una línea base de concentración de CMP de 24 microgramos por mililitro en leche cruda bovina. Las muestras de leche analizadas fueron obtenidas a lo largo de toda la cadena productiva como, leche cruda en predios lecheros, carrotanques de transporte y centros de acopio, así como de leche higienizada y en polvo en la etapa de comercialización. Es importante resaltar que este trabajo lo adelantó Invima de manera articulada con otras entidades de Gobierno como el Instituto Colombiano Agropecuario - ICA, Entidades Territoriales de Salud -ETS y la Superintendencia de Industria y Comercio.
Los resultados del estudio, se han venido socializando a todos los actores de la cadena productiva del sector lácteo, tales como procesadores, gremios, el Consejo Nacional Lácteo, entre otros, para hacer frente a la problemática de la presunta adición de lactosuero en la leche procesada para consumo humano.
Los avances del Invima demuestran la relevancia que tiene este tema, como quiera que el uso indebido de lactosuero en leche para consumo humano ha sido objeto de denuncias y cuestionamientos por diferentes sectores, desde hace varios años.
Socialización y entrega de la linea base de CMP (caseinomacropeptido) en leche al Min- Salud como insumo para la actualización del decreto 616 del 2006.
Se formó la mesa intersectorial entre  la DIAN, Ministerio de Industria y comercio, Invima  con el fin de hacer seguimiento de productos con/y a base de lactosueros en el mes de octubre</t>
  </si>
  <si>
    <r>
      <t xml:space="preserve">En informe de empalme se evidencia que a la fecha la DAB a realizado la gestión de los diferentes compromisos frente a cada sector en el que se requiere de la respectiva intervención o apoyo.
Se está atendiendo requerimiento de índole sanitaria para acceso de carne bovina a la Republica de Corea.
Se está atendiendo requerimiento de índole sanitaria para acceso de carne porcina para Singapur y Vietnam.
Se acordó ejecutar plan de monitoreo de mercurio en productos de la pesca liderado por la AUNAP.
Sesión de trabajo EU y EEUU para los PAS Planes de admisiibilidad sanitaria
Se gestionaron  compromisos mediiante reuniones vrituales  con  las Relaciones binacionales con Venezuela tema de carnes.
Se recibio visita de autoridad sanitaria  APHIS.
cooperacion con la union europea U. E los grupos Vigilancia epidimiologia y riesgos quimicos tienen trabajos adelantados para los Planes de admisibilidad- PAS  </t>
    </r>
    <r>
      <rPr>
        <b/>
        <sz val="12"/>
        <rFont val="Arial"/>
        <family val="2"/>
      </rPr>
      <t xml:space="preserve">.(costos y identificación de planes)
</t>
    </r>
    <r>
      <rPr>
        <sz val="12"/>
        <rFont val="Arial"/>
        <family val="2"/>
      </rPr>
      <t>-Se prestó acompañamiento a la Estrategia de compras públicas locales liderada por el Ministerio de Educación y el ICBF con el fin de socializar la normatividad sanitaria vigente. Se trabajó articuladamente con entidades que apoyan el emprendimiento empresarial a nivel nacional. En la articulación con Entidades del Estado el Invima acompañó con presentaciones técnicas encuentros en los que participaron entidades y beneficiaros de los proyectos.
Se realizaron reuniones con usuarios para atender el tema de canabis.</t>
    </r>
  </si>
  <si>
    <t>Francisco Augusto Giuseppe Rossi Buenaventura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</si>
</sst>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Red]0.0"/>
    <numFmt numFmtId="165" formatCode="0.0"/>
    <numFmt numFmtId="166" formatCode="0.0%"/>
    <numFmt numFmtId="167" formatCode="_-* #,##0_-;\-* #,##0_-;_-* &quot;-&quot;??_-;_-@_-"/>
  </numFmts>
  <fonts count="73"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2"/>
      <color theme="1"/>
      <name val="Arial"/>
      <family val="2"/>
    </font>
    <font>
      <b/>
      <sz val="16"/>
      <color theme="0"/>
      <name val="Arial"/>
      <family val="2"/>
    </font>
    <font>
      <sz val="11"/>
      <color theme="1"/>
      <name val="Arial"/>
      <family val="2"/>
    </font>
    <font>
      <sz val="11"/>
      <name val="Arial"/>
      <family val="2"/>
    </font>
    <font>
      <sz val="8"/>
      <color theme="1"/>
      <name val="Arial"/>
      <family val="2"/>
    </font>
    <font>
      <sz val="10"/>
      <color theme="1"/>
      <name val="Arial"/>
      <family val="2"/>
    </font>
    <font>
      <i/>
      <sz val="8"/>
      <color theme="1"/>
      <name val="Arial"/>
      <family val="2"/>
    </font>
    <font>
      <sz val="9"/>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sz val="12"/>
      <color rgb="FF000000"/>
      <name val="Calibri"/>
      <family val="2"/>
      <scheme val="minor"/>
    </font>
    <font>
      <sz val="12"/>
      <color theme="1"/>
      <name val="Calibri"/>
      <family val="2"/>
      <scheme val="minor"/>
    </font>
    <font>
      <b/>
      <sz val="18"/>
      <color theme="0"/>
      <name val="Arial"/>
      <family val="2"/>
    </font>
    <font>
      <u/>
      <sz val="11"/>
      <color theme="10"/>
      <name val="Calibri"/>
      <family val="2"/>
      <scheme val="minor"/>
    </font>
    <font>
      <u/>
      <sz val="11"/>
      <color theme="11"/>
      <name val="Calibri"/>
      <family val="2"/>
      <scheme val="minor"/>
    </font>
    <font>
      <sz val="12"/>
      <color theme="1"/>
      <name val="Arial"/>
      <family val="2"/>
    </font>
    <font>
      <sz val="12"/>
      <color rgb="FF000000"/>
      <name val="Arial"/>
      <family val="2"/>
    </font>
    <font>
      <i/>
      <sz val="12"/>
      <color rgb="FF000000"/>
      <name val="Arial"/>
      <family val="2"/>
    </font>
    <font>
      <sz val="11"/>
      <color rgb="FF000000"/>
      <name val="Arial"/>
      <family val="2"/>
    </font>
    <font>
      <b/>
      <sz val="9"/>
      <color theme="1"/>
      <name val="Arial"/>
      <family val="2"/>
    </font>
    <font>
      <sz val="11"/>
      <color theme="5"/>
      <name val="Arial"/>
      <family val="2"/>
    </font>
    <font>
      <sz val="14"/>
      <color theme="1"/>
      <name val="Calibri"/>
      <family val="2"/>
      <scheme val="minor"/>
    </font>
    <font>
      <b/>
      <sz val="12"/>
      <color theme="0"/>
      <name val="Arial"/>
      <family val="2"/>
    </font>
    <font>
      <b/>
      <sz val="10"/>
      <color theme="0"/>
      <name val="Arial"/>
      <family val="2"/>
    </font>
    <font>
      <sz val="10"/>
      <color theme="0"/>
      <name val="Arial"/>
      <family val="2"/>
    </font>
    <font>
      <sz val="14"/>
      <color theme="1"/>
      <name val="Arial"/>
      <family val="2"/>
    </font>
    <font>
      <b/>
      <sz val="20"/>
      <color theme="0"/>
      <name val="Arial"/>
      <family val="2"/>
    </font>
    <font>
      <b/>
      <sz val="14"/>
      <color theme="1"/>
      <name val="Arial"/>
      <family val="2"/>
    </font>
    <font>
      <sz val="26"/>
      <color theme="1"/>
      <name val="Arial"/>
      <family val="2"/>
    </font>
    <font>
      <sz val="16"/>
      <color theme="1"/>
      <name val="Arial"/>
      <family val="2"/>
    </font>
    <font>
      <b/>
      <sz val="18"/>
      <color theme="1"/>
      <name val="Arial"/>
      <family val="2"/>
    </font>
    <font>
      <b/>
      <sz val="20"/>
      <color theme="1"/>
      <name val="Arial"/>
      <family val="2"/>
    </font>
    <font>
      <b/>
      <sz val="22"/>
      <color theme="1"/>
      <name val="Arial"/>
      <family val="2"/>
    </font>
    <font>
      <b/>
      <sz val="22"/>
      <color theme="1"/>
      <name val="Calibri"/>
      <family val="2"/>
      <scheme val="minor"/>
    </font>
    <font>
      <b/>
      <sz val="16"/>
      <color theme="1"/>
      <name val="Arial"/>
      <family val="2"/>
    </font>
    <font>
      <sz val="16"/>
      <name val="Arial"/>
      <family val="2"/>
    </font>
    <font>
      <b/>
      <sz val="28"/>
      <color theme="1"/>
      <name val="Arial"/>
      <family val="2"/>
    </font>
    <font>
      <sz val="14"/>
      <color theme="1"/>
      <name val="Times New Roman"/>
      <family val="1"/>
    </font>
    <font>
      <sz val="12"/>
      <color indexed="81"/>
      <name val="Tahoma"/>
      <family val="2"/>
    </font>
    <font>
      <sz val="18"/>
      <color indexed="81"/>
      <name val="Tahoma"/>
      <family val="2"/>
    </font>
    <font>
      <b/>
      <sz val="24"/>
      <color rgb="FF000000"/>
      <name val="Arial"/>
      <family val="2"/>
    </font>
    <font>
      <b/>
      <sz val="24"/>
      <color theme="1"/>
      <name val="Arial"/>
      <family val="2"/>
    </font>
    <font>
      <b/>
      <sz val="12"/>
      <color rgb="FF000000"/>
      <name val="Arial"/>
      <family val="2"/>
    </font>
    <font>
      <sz val="12"/>
      <name val="Arial"/>
      <family val="2"/>
    </font>
    <font>
      <sz val="18"/>
      <color theme="1"/>
      <name val="Arial"/>
      <family val="2"/>
    </font>
    <font>
      <sz val="18"/>
      <name val="Arial"/>
      <family val="2"/>
    </font>
    <font>
      <b/>
      <sz val="20"/>
      <name val="Arial"/>
      <family val="2"/>
    </font>
    <font>
      <b/>
      <sz val="16"/>
      <name val="Arial"/>
      <family val="2"/>
    </font>
    <font>
      <sz val="13"/>
      <name val="Arial"/>
      <family val="2"/>
    </font>
    <font>
      <sz val="16"/>
      <color rgb="FF000000"/>
      <name val="Arial"/>
      <family val="2"/>
    </font>
    <font>
      <sz val="16"/>
      <color rgb="FFFF0000"/>
      <name val="Arial"/>
      <family val="2"/>
    </font>
    <font>
      <sz val="16"/>
      <name val="Arial"/>
      <family val="2"/>
    </font>
    <font>
      <b/>
      <sz val="16"/>
      <color rgb="FFFF0000"/>
      <name val="Arial"/>
      <family val="2"/>
    </font>
    <font>
      <sz val="13"/>
      <color rgb="FF000000"/>
      <name val="Arial"/>
      <family val="2"/>
    </font>
    <font>
      <sz val="13"/>
      <color rgb="FFFF0000"/>
      <name val="Arial"/>
      <family val="2"/>
    </font>
    <font>
      <sz val="13"/>
      <name val="Arial"/>
      <family val="2"/>
    </font>
    <font>
      <b/>
      <sz val="22"/>
      <name val="Arial"/>
      <family val="2"/>
    </font>
    <font>
      <b/>
      <sz val="12"/>
      <name val="Arial"/>
      <family val="2"/>
    </font>
    <font>
      <sz val="12"/>
      <name val="Times New Roman"/>
      <family val="1"/>
    </font>
    <font>
      <b/>
      <sz val="26"/>
      <name val="Arial"/>
      <family val="2"/>
    </font>
  </fonts>
  <fills count="18">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3067CC"/>
        <bgColor indexed="64"/>
      </patternFill>
    </fill>
    <fill>
      <patternFill patternType="solid">
        <fgColor theme="0" tint="-0.14999847407452621"/>
        <bgColor indexed="64"/>
      </patternFill>
    </fill>
    <fill>
      <patternFill patternType="solid">
        <fgColor theme="0"/>
        <bgColor rgb="FF000000"/>
      </patternFill>
    </fill>
    <fill>
      <patternFill patternType="solid">
        <fgColor rgb="FF3772FF"/>
        <bgColor indexed="64"/>
      </patternFill>
    </fill>
    <fill>
      <patternFill patternType="solid">
        <fgColor theme="3" tint="0.59999389629810485"/>
        <bgColor indexed="64"/>
      </patternFill>
    </fill>
    <fill>
      <patternFill patternType="solid">
        <fgColor rgb="FF00B0F0"/>
        <bgColor indexed="64"/>
      </patternFill>
    </fill>
    <fill>
      <patternFill patternType="solid">
        <fgColor rgb="FFFFFF00"/>
        <bgColor indexed="64"/>
      </patternFill>
    </fill>
    <fill>
      <patternFill patternType="solid">
        <fgColor rgb="FFFFFFFF"/>
        <bgColor indexed="64"/>
      </patternFill>
    </fill>
  </fills>
  <borders count="7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bottom style="medium">
        <color auto="1"/>
      </bottom>
      <diagonal/>
    </border>
    <border>
      <left style="thin">
        <color auto="1"/>
      </left>
      <right style="medium">
        <color auto="1"/>
      </right>
      <top/>
      <bottom style="medium">
        <color auto="1"/>
      </bottom>
      <diagonal/>
    </border>
    <border>
      <left style="medium">
        <color indexed="64"/>
      </left>
      <right/>
      <top style="thin">
        <color auto="1"/>
      </top>
      <bottom style="medium">
        <color indexed="64"/>
      </bottom>
      <diagonal/>
    </border>
    <border>
      <left style="thin">
        <color auto="1"/>
      </left>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thin">
        <color auto="1"/>
      </left>
      <right style="medium">
        <color auto="1"/>
      </right>
      <top/>
      <bottom/>
      <diagonal/>
    </border>
    <border>
      <left style="thin">
        <color auto="1"/>
      </left>
      <right style="medium">
        <color auto="1"/>
      </right>
      <top/>
      <bottom style="thin">
        <color auto="1"/>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auto="1"/>
      </left>
      <right style="thin">
        <color auto="1"/>
      </right>
      <top/>
      <bottom style="medium">
        <color indexed="64"/>
      </bottom>
      <diagonal/>
    </border>
  </borders>
  <cellStyleXfs count="13">
    <xf numFmtId="0" fontId="0" fillId="0" borderId="0"/>
    <xf numFmtId="9" fontId="1" fillId="0" borderId="0" applyFont="0" applyFill="0" applyBorder="0" applyAlignment="0" applyProtection="0"/>
    <xf numFmtId="0" fontId="19"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584">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5" fillId="0" borderId="1" xfId="0" applyFont="1" applyBorder="1" applyAlignment="1">
      <alignment horizontal="center" vertical="center"/>
    </xf>
    <xf numFmtId="9" fontId="5" fillId="0" borderId="1" xfId="1"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xf numFmtId="0" fontId="5" fillId="0" borderId="4" xfId="0" applyFont="1" applyBorder="1" applyAlignment="1">
      <alignment horizontal="center" vertical="justify" wrapText="1"/>
    </xf>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Alignment="1">
      <alignment horizontal="center" vertical="center"/>
    </xf>
    <xf numFmtId="0" fontId="5" fillId="0" borderId="1" xfId="0" applyFont="1" applyBorder="1" applyAlignment="1">
      <alignment horizontal="center" vertical="justify" wrapText="1"/>
    </xf>
    <xf numFmtId="0" fontId="13" fillId="0" borderId="6" xfId="0" applyFont="1" applyBorder="1" applyAlignment="1">
      <alignment vertical="center" wrapText="1"/>
    </xf>
    <xf numFmtId="0" fontId="13" fillId="0" borderId="6" xfId="0" applyFont="1" applyBorder="1" applyAlignment="1">
      <alignment vertical="center"/>
    </xf>
    <xf numFmtId="0" fontId="16" fillId="5" borderId="11" xfId="0" applyFont="1" applyFill="1" applyBorder="1" applyAlignment="1">
      <alignment horizontal="center" vertical="center"/>
    </xf>
    <xf numFmtId="0" fontId="16" fillId="5" borderId="16" xfId="0" applyFont="1" applyFill="1" applyBorder="1" applyAlignment="1">
      <alignment horizontal="center" vertical="center"/>
    </xf>
    <xf numFmtId="0" fontId="14" fillId="5" borderId="27"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3" fillId="0" borderId="21" xfId="0" applyFont="1" applyBorder="1" applyAlignment="1">
      <alignment vertical="center" wrapText="1"/>
    </xf>
    <xf numFmtId="165" fontId="18" fillId="7" borderId="1" xfId="0" applyNumberFormat="1" applyFont="1" applyFill="1" applyBorder="1" applyAlignment="1" applyProtection="1">
      <alignment horizontal="center" vertical="center" wrapText="1"/>
      <protection locked="0"/>
    </xf>
    <xf numFmtId="0" fontId="4" fillId="0" borderId="0" xfId="0" applyFont="1" applyAlignment="1">
      <alignment horizontal="left"/>
    </xf>
    <xf numFmtId="0" fontId="22" fillId="0" borderId="0" xfId="0" applyFont="1"/>
    <xf numFmtId="9" fontId="17" fillId="4" borderId="2" xfId="0" applyNumberFormat="1" applyFont="1" applyFill="1" applyBorder="1" applyAlignment="1">
      <alignment horizontal="center" vertical="center" wrapText="1"/>
    </xf>
    <xf numFmtId="0" fontId="15" fillId="0" borderId="1" xfId="0" applyFont="1" applyBorder="1" applyAlignment="1">
      <alignment horizontal="left" vertical="center" wrapText="1"/>
    </xf>
    <xf numFmtId="165" fontId="18" fillId="7" borderId="1" xfId="0" applyNumberFormat="1" applyFont="1" applyFill="1" applyBorder="1" applyAlignment="1">
      <alignment horizontal="center" vertical="center" wrapText="1"/>
    </xf>
    <xf numFmtId="0" fontId="24" fillId="0" borderId="0" xfId="0" applyFont="1"/>
    <xf numFmtId="0" fontId="24" fillId="8" borderId="0" xfId="0" applyFont="1" applyFill="1"/>
    <xf numFmtId="0" fontId="4" fillId="8" borderId="0" xfId="0" applyFont="1" applyFill="1"/>
    <xf numFmtId="0" fontId="13" fillId="8" borderId="0" xfId="0" applyFont="1" applyFill="1" applyAlignment="1">
      <alignment vertical="center"/>
    </xf>
    <xf numFmtId="0" fontId="13" fillId="8" borderId="0" xfId="0" applyFont="1" applyFill="1" applyAlignment="1">
      <alignment horizontal="left" vertical="center"/>
    </xf>
    <xf numFmtId="0" fontId="20" fillId="8" borderId="0" xfId="0" applyFont="1" applyFill="1" applyAlignment="1">
      <alignment vertical="top" wrapText="1"/>
    </xf>
    <xf numFmtId="0" fontId="23" fillId="9" borderId="0" xfId="0" applyFont="1" applyFill="1"/>
    <xf numFmtId="0" fontId="28" fillId="8" borderId="0" xfId="0" applyFont="1" applyFill="1"/>
    <xf numFmtId="0" fontId="11" fillId="8" borderId="37" xfId="0" applyFont="1" applyFill="1" applyBorder="1" applyAlignment="1">
      <alignment horizontal="center" vertical="center"/>
    </xf>
    <xf numFmtId="0" fontId="28" fillId="8" borderId="46" xfId="0" applyFont="1" applyFill="1" applyBorder="1"/>
    <xf numFmtId="0" fontId="28" fillId="8" borderId="47" xfId="0" applyFont="1" applyFill="1" applyBorder="1"/>
    <xf numFmtId="0" fontId="28" fillId="8" borderId="37" xfId="0" applyFont="1" applyFill="1" applyBorder="1" applyAlignment="1">
      <alignment horizontal="center" vertical="center"/>
    </xf>
    <xf numFmtId="0" fontId="28" fillId="0" borderId="46" xfId="0" applyFont="1" applyBorder="1"/>
    <xf numFmtId="0" fontId="11" fillId="8" borderId="39" xfId="0" applyFont="1" applyFill="1" applyBorder="1" applyAlignment="1">
      <alignment horizontal="center" wrapText="1"/>
    </xf>
    <xf numFmtId="0" fontId="11" fillId="8" borderId="16" xfId="0" applyFont="1" applyFill="1" applyBorder="1" applyAlignment="1">
      <alignment horizontal="center" wrapText="1"/>
    </xf>
    <xf numFmtId="0" fontId="11" fillId="8" borderId="39"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50" xfId="0" applyFont="1" applyFill="1" applyBorder="1" applyAlignment="1">
      <alignment horizontal="center" vertical="center" wrapText="1"/>
    </xf>
    <xf numFmtId="0" fontId="29" fillId="9" borderId="0" xfId="0" applyFont="1" applyFill="1"/>
    <xf numFmtId="0" fontId="13" fillId="8" borderId="0" xfId="0" applyFont="1" applyFill="1"/>
    <xf numFmtId="0" fontId="13" fillId="0" borderId="0" xfId="0" applyFont="1"/>
    <xf numFmtId="0" fontId="13" fillId="0" borderId="0" xfId="0" applyFont="1" applyAlignment="1">
      <alignment horizontal="left"/>
    </xf>
    <xf numFmtId="0" fontId="13" fillId="0" borderId="33" xfId="0" applyFont="1" applyBorder="1"/>
    <xf numFmtId="0" fontId="13" fillId="0" borderId="43" xfId="0" applyFont="1" applyBorder="1" applyAlignment="1">
      <alignment horizontal="center"/>
    </xf>
    <xf numFmtId="0" fontId="13" fillId="0" borderId="46" xfId="0" applyFont="1" applyBorder="1"/>
    <xf numFmtId="0" fontId="13" fillId="0" borderId="47" xfId="0" applyFont="1" applyBorder="1" applyAlignment="1">
      <alignment horizontal="center"/>
    </xf>
    <xf numFmtId="0" fontId="13" fillId="0" borderId="42" xfId="0" applyFont="1" applyBorder="1"/>
    <xf numFmtId="0" fontId="13" fillId="0" borderId="40" xfId="0" applyFont="1" applyBorder="1" applyAlignment="1">
      <alignment horizontal="center" vertical="center"/>
    </xf>
    <xf numFmtId="0" fontId="31" fillId="8" borderId="0" xfId="0" applyFont="1" applyFill="1" applyAlignment="1">
      <alignment horizontal="left" vertical="center" wrapText="1"/>
    </xf>
    <xf numFmtId="0" fontId="13" fillId="8" borderId="0" xfId="0" applyFont="1" applyFill="1" applyAlignment="1">
      <alignment horizontal="center"/>
    </xf>
    <xf numFmtId="0" fontId="13" fillId="8" borderId="0" xfId="0" applyFont="1" applyFill="1" applyAlignment="1">
      <alignment horizontal="left"/>
    </xf>
    <xf numFmtId="0" fontId="18" fillId="0" borderId="1" xfId="0" applyFont="1" applyBorder="1" applyAlignment="1">
      <alignment horizontal="center" vertical="center"/>
    </xf>
    <xf numFmtId="0" fontId="4"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5" fillId="0" borderId="4" xfId="0" applyFont="1" applyBorder="1" applyAlignment="1">
      <alignment horizontal="center" vertical="center" wrapText="1"/>
    </xf>
    <xf numFmtId="165" fontId="13" fillId="8" borderId="0" xfId="0" applyNumberFormat="1" applyFont="1" applyFill="1" applyAlignment="1">
      <alignment horizontal="center" vertical="center"/>
    </xf>
    <xf numFmtId="165" fontId="33" fillId="8" borderId="1" xfId="0" applyNumberFormat="1" applyFont="1" applyFill="1" applyBorder="1" applyAlignment="1">
      <alignment horizontal="center" vertical="center"/>
    </xf>
    <xf numFmtId="0" fontId="10" fillId="4"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8" borderId="1" xfId="0" applyFont="1" applyFill="1" applyBorder="1" applyAlignment="1">
      <alignment horizontal="center" vertical="center" wrapText="1"/>
    </xf>
    <xf numFmtId="0" fontId="32" fillId="8" borderId="1" xfId="0" applyFont="1" applyFill="1" applyBorder="1" applyAlignment="1">
      <alignment horizontal="center" vertical="center"/>
    </xf>
    <xf numFmtId="0" fontId="29" fillId="8" borderId="0" xfId="0" applyFont="1" applyFill="1" applyAlignment="1">
      <alignment horizontal="center" vertical="center" wrapText="1"/>
    </xf>
    <xf numFmtId="0" fontId="29" fillId="8" borderId="47" xfId="0" applyFont="1" applyFill="1" applyBorder="1" applyAlignment="1">
      <alignment horizontal="center" vertical="center" wrapText="1"/>
    </xf>
    <xf numFmtId="0" fontId="15" fillId="0" borderId="1" xfId="0" applyFont="1" applyBorder="1" applyAlignment="1">
      <alignment horizontal="justify" vertical="center" wrapText="1"/>
    </xf>
    <xf numFmtId="0" fontId="11" fillId="8" borderId="11" xfId="0" applyFont="1" applyFill="1" applyBorder="1" applyAlignment="1">
      <alignment horizontal="center" vertical="center" wrapText="1"/>
    </xf>
    <xf numFmtId="0" fontId="37" fillId="10" borderId="37" xfId="0" applyFont="1" applyFill="1" applyBorder="1" applyAlignment="1">
      <alignment vertical="center" wrapText="1"/>
    </xf>
    <xf numFmtId="164" fontId="36" fillId="10" borderId="37" xfId="0" applyNumberFormat="1" applyFont="1" applyFill="1" applyBorder="1" applyAlignment="1">
      <alignment horizontal="center" vertical="center" wrapText="1"/>
    </xf>
    <xf numFmtId="9" fontId="37" fillId="10" borderId="37" xfId="1" applyFont="1" applyFill="1" applyBorder="1" applyAlignment="1" applyProtection="1">
      <alignment vertical="center" wrapText="1"/>
    </xf>
    <xf numFmtId="0" fontId="38" fillId="8" borderId="0" xfId="0" applyFont="1" applyFill="1"/>
    <xf numFmtId="0" fontId="38" fillId="0" borderId="0" xfId="0" applyFont="1"/>
    <xf numFmtId="0" fontId="38" fillId="8" borderId="46" xfId="0" applyFont="1" applyFill="1" applyBorder="1"/>
    <xf numFmtId="0" fontId="38" fillId="8" borderId="0" xfId="0" applyFont="1" applyFill="1" applyAlignment="1">
      <alignment horizontal="right"/>
    </xf>
    <xf numFmtId="0" fontId="38" fillId="8" borderId="47" xfId="0" applyFont="1" applyFill="1" applyBorder="1"/>
    <xf numFmtId="0" fontId="38" fillId="8" borderId="0" xfId="0" applyFont="1" applyFill="1" applyAlignment="1">
      <alignment horizontal="center"/>
    </xf>
    <xf numFmtId="0" fontId="38" fillId="8" borderId="1" xfId="0" applyFont="1" applyFill="1" applyBorder="1"/>
    <xf numFmtId="9" fontId="38" fillId="7" borderId="1" xfId="1" applyFont="1" applyFill="1" applyBorder="1" applyAlignment="1">
      <alignment horizontal="center" vertical="center"/>
    </xf>
    <xf numFmtId="9" fontId="38" fillId="8" borderId="1" xfId="0" applyNumberFormat="1" applyFont="1" applyFill="1" applyBorder="1"/>
    <xf numFmtId="9" fontId="38" fillId="8" borderId="1" xfId="0" applyNumberFormat="1" applyFont="1" applyFill="1" applyBorder="1" applyAlignment="1">
      <alignment horizontal="center"/>
    </xf>
    <xf numFmtId="165" fontId="38" fillId="7" borderId="1" xfId="0" applyNumberFormat="1" applyFont="1" applyFill="1" applyBorder="1" applyAlignment="1">
      <alignment horizontal="center"/>
    </xf>
    <xf numFmtId="0" fontId="38" fillId="8" borderId="1" xfId="0" applyFont="1" applyFill="1" applyBorder="1" applyAlignment="1">
      <alignment horizontal="center" vertical="center"/>
    </xf>
    <xf numFmtId="0" fontId="40" fillId="8" borderId="0" xfId="0" applyFont="1" applyFill="1" applyAlignment="1" applyProtection="1">
      <alignment vertical="center"/>
      <protection locked="0"/>
    </xf>
    <xf numFmtId="0" fontId="40" fillId="8" borderId="47" xfId="0" applyFont="1" applyFill="1" applyBorder="1" applyAlignment="1" applyProtection="1">
      <alignment vertical="center"/>
      <protection locked="0"/>
    </xf>
    <xf numFmtId="0" fontId="21" fillId="10" borderId="17" xfId="0" applyFont="1" applyFill="1" applyBorder="1" applyAlignment="1" applyProtection="1">
      <alignment horizontal="center" vertical="center"/>
      <protection locked="0"/>
    </xf>
    <xf numFmtId="9" fontId="40" fillId="7" borderId="19" xfId="1" applyFont="1" applyFill="1" applyBorder="1" applyAlignment="1" applyProtection="1">
      <alignment horizontal="center" vertical="center"/>
      <protection locked="0"/>
    </xf>
    <xf numFmtId="0" fontId="40" fillId="8" borderId="0" xfId="0" applyFont="1" applyFill="1" applyAlignment="1" applyProtection="1">
      <alignment horizontal="right" vertical="center"/>
      <protection locked="0"/>
    </xf>
    <xf numFmtId="0" fontId="38" fillId="8" borderId="42" xfId="0" applyFont="1" applyFill="1" applyBorder="1"/>
    <xf numFmtId="0" fontId="38" fillId="8" borderId="38" xfId="0" applyFont="1" applyFill="1" applyBorder="1"/>
    <xf numFmtId="0" fontId="38" fillId="8" borderId="40" xfId="0" applyFont="1" applyFill="1" applyBorder="1"/>
    <xf numFmtId="0" fontId="39" fillId="8" borderId="0" xfId="0" applyFont="1" applyFill="1" applyAlignment="1" applyProtection="1">
      <alignment vertical="center"/>
      <protection locked="0"/>
    </xf>
    <xf numFmtId="0" fontId="38" fillId="0" borderId="0" xfId="0" applyFont="1" applyProtection="1">
      <protection locked="0"/>
    </xf>
    <xf numFmtId="0" fontId="13" fillId="0" borderId="0" xfId="0" applyFont="1" applyProtection="1">
      <protection locked="0"/>
    </xf>
    <xf numFmtId="0" fontId="41" fillId="0" borderId="0" xfId="0" applyFont="1" applyAlignment="1" applyProtection="1">
      <alignment horizontal="center"/>
      <protection locked="0"/>
    </xf>
    <xf numFmtId="2" fontId="13" fillId="0" borderId="0" xfId="0" applyNumberFormat="1" applyFont="1" applyProtection="1">
      <protection locked="0"/>
    </xf>
    <xf numFmtId="0" fontId="4" fillId="0" borderId="0" xfId="0" applyFont="1" applyProtection="1">
      <protection locked="0"/>
    </xf>
    <xf numFmtId="0" fontId="13" fillId="0" borderId="0" xfId="0" applyFont="1" applyAlignment="1" applyProtection="1">
      <alignment horizontal="center"/>
      <protection locked="0"/>
    </xf>
    <xf numFmtId="0" fontId="25" fillId="10" borderId="38" xfId="0" applyFont="1" applyFill="1" applyBorder="1" applyAlignment="1">
      <alignment horizontal="center" vertical="center"/>
    </xf>
    <xf numFmtId="0" fontId="46" fillId="0" borderId="0" xfId="0" applyFont="1" applyAlignment="1" applyProtection="1">
      <alignment wrapText="1"/>
      <protection locked="0"/>
    </xf>
    <xf numFmtId="0" fontId="46" fillId="0" borderId="0" xfId="0" applyFont="1" applyProtection="1">
      <protection locked="0"/>
    </xf>
    <xf numFmtId="0" fontId="40" fillId="8" borderId="46" xfId="0" applyFont="1" applyFill="1" applyBorder="1" applyAlignment="1" applyProtection="1">
      <alignment horizontal="center" vertical="center"/>
      <protection locked="0"/>
    </xf>
    <xf numFmtId="0" fontId="10" fillId="8" borderId="0" xfId="0" applyFont="1" applyFill="1" applyAlignment="1" applyProtection="1">
      <alignment horizontal="center" vertical="center"/>
      <protection locked="0"/>
    </xf>
    <xf numFmtId="0" fontId="13" fillId="8" borderId="0" xfId="0" applyFont="1" applyFill="1" applyProtection="1">
      <protection locked="0"/>
    </xf>
    <xf numFmtId="2" fontId="13" fillId="8" borderId="0" xfId="0" applyNumberFormat="1" applyFont="1" applyFill="1" applyProtection="1">
      <protection locked="0"/>
    </xf>
    <xf numFmtId="0" fontId="13" fillId="8" borderId="47" xfId="0" applyFont="1" applyFill="1" applyBorder="1" applyProtection="1">
      <protection locked="0"/>
    </xf>
    <xf numFmtId="0" fontId="43" fillId="8" borderId="0" xfId="0" applyFont="1" applyFill="1" applyAlignment="1" applyProtection="1">
      <alignment horizontal="center" vertical="center"/>
      <protection locked="0"/>
    </xf>
    <xf numFmtId="2" fontId="13" fillId="8" borderId="0" xfId="0" applyNumberFormat="1" applyFont="1" applyFill="1" applyAlignment="1" applyProtection="1">
      <alignment horizontal="center"/>
      <protection locked="0"/>
    </xf>
    <xf numFmtId="0" fontId="13" fillId="8" borderId="0" xfId="0" applyFont="1" applyFill="1" applyAlignment="1" applyProtection="1">
      <alignment horizontal="center"/>
      <protection locked="0"/>
    </xf>
    <xf numFmtId="0" fontId="13" fillId="8" borderId="47" xfId="0" applyFont="1" applyFill="1" applyBorder="1" applyAlignment="1" applyProtection="1">
      <alignment horizontal="center"/>
      <protection locked="0"/>
    </xf>
    <xf numFmtId="2" fontId="10" fillId="8" borderId="0" xfId="0" applyNumberFormat="1" applyFont="1" applyFill="1" applyAlignment="1" applyProtection="1">
      <alignment horizontal="center"/>
      <protection locked="0"/>
    </xf>
    <xf numFmtId="0" fontId="10" fillId="8" borderId="0" xfId="0" applyFont="1" applyFill="1" applyAlignment="1" applyProtection="1">
      <alignment horizontal="center"/>
      <protection locked="0"/>
    </xf>
    <xf numFmtId="0" fontId="10" fillId="8" borderId="47" xfId="0" applyFont="1" applyFill="1" applyBorder="1" applyAlignment="1" applyProtection="1">
      <alignment horizontal="center"/>
      <protection locked="0"/>
    </xf>
    <xf numFmtId="0" fontId="40" fillId="8" borderId="42" xfId="0" applyFont="1" applyFill="1" applyBorder="1" applyAlignment="1" applyProtection="1">
      <alignment horizontal="center" vertical="center"/>
      <protection locked="0"/>
    </xf>
    <xf numFmtId="0" fontId="10" fillId="8" borderId="38" xfId="0" applyFont="1" applyFill="1" applyBorder="1" applyAlignment="1" applyProtection="1">
      <alignment horizontal="center" vertical="center"/>
      <protection locked="0"/>
    </xf>
    <xf numFmtId="0" fontId="13" fillId="8" borderId="38" xfId="0" applyFont="1" applyFill="1" applyBorder="1" applyProtection="1">
      <protection locked="0"/>
    </xf>
    <xf numFmtId="2" fontId="13" fillId="8" borderId="38" xfId="0" applyNumberFormat="1" applyFont="1" applyFill="1" applyBorder="1" applyProtection="1">
      <protection locked="0"/>
    </xf>
    <xf numFmtId="0" fontId="13" fillId="8" borderId="40" xfId="0" applyFont="1" applyFill="1" applyBorder="1" applyProtection="1">
      <protection locked="0"/>
    </xf>
    <xf numFmtId="0" fontId="50" fillId="0" borderId="0" xfId="0" applyFont="1" applyProtection="1">
      <protection locked="0"/>
    </xf>
    <xf numFmtId="2" fontId="4" fillId="0" borderId="0" xfId="0" applyNumberFormat="1" applyFont="1" applyProtection="1">
      <protection locked="0"/>
    </xf>
    <xf numFmtId="0" fontId="23" fillId="12" borderId="0" xfId="0" applyFont="1" applyFill="1"/>
    <xf numFmtId="0" fontId="53" fillId="8" borderId="0" xfId="0" applyFont="1" applyFill="1" applyAlignment="1">
      <alignment horizontal="center" vertical="center" wrapText="1"/>
    </xf>
    <xf numFmtId="0" fontId="54" fillId="8" borderId="0" xfId="0" applyFont="1" applyFill="1" applyAlignment="1">
      <alignment horizontal="center"/>
    </xf>
    <xf numFmtId="0" fontId="28" fillId="8" borderId="0" xfId="0" applyFont="1" applyFill="1" applyAlignment="1">
      <alignment horizontal="center"/>
    </xf>
    <xf numFmtId="0" fontId="21" fillId="8" borderId="0" xfId="0" applyFont="1" applyFill="1" applyAlignment="1">
      <alignment horizontal="center" vertical="center"/>
    </xf>
    <xf numFmtId="0" fontId="29" fillId="8" borderId="0" xfId="0" applyFont="1" applyFill="1" applyAlignment="1">
      <alignment horizontal="left" vertical="center" wrapText="1"/>
    </xf>
    <xf numFmtId="0" fontId="55" fillId="8" borderId="37" xfId="0" applyFont="1" applyFill="1" applyBorder="1" applyAlignment="1">
      <alignment horizontal="center" vertical="center"/>
    </xf>
    <xf numFmtId="0" fontId="55" fillId="8" borderId="37" xfId="0" applyFont="1" applyFill="1" applyBorder="1" applyAlignment="1">
      <alignment horizontal="center" vertical="center" wrapText="1"/>
    </xf>
    <xf numFmtId="0" fontId="45" fillId="7" borderId="44" xfId="0" applyFont="1" applyFill="1" applyBorder="1" applyAlignment="1">
      <alignment horizontal="center" vertical="center" wrapText="1"/>
    </xf>
    <xf numFmtId="9" fontId="42" fillId="0" borderId="1" xfId="1" applyFont="1" applyBorder="1" applyAlignment="1" applyProtection="1">
      <alignment horizontal="center" vertical="center" wrapText="1"/>
      <protection locked="0"/>
    </xf>
    <xf numFmtId="0" fontId="38" fillId="8" borderId="32" xfId="0" applyFont="1" applyFill="1" applyBorder="1" applyAlignment="1">
      <alignment horizontal="center"/>
    </xf>
    <xf numFmtId="0" fontId="11" fillId="8" borderId="1" xfId="0" applyFont="1" applyFill="1" applyBorder="1" applyAlignment="1">
      <alignment horizontal="center" vertical="center"/>
    </xf>
    <xf numFmtId="9" fontId="47" fillId="11" borderId="60" xfId="0" applyNumberFormat="1" applyFont="1" applyFill="1" applyBorder="1" applyAlignment="1">
      <alignment horizontal="center" vertical="center"/>
    </xf>
    <xf numFmtId="0" fontId="45" fillId="7" borderId="44" xfId="0" applyFont="1" applyFill="1" applyBorder="1" applyAlignment="1">
      <alignment horizontal="center" vertical="center"/>
    </xf>
    <xf numFmtId="0" fontId="56" fillId="0" borderId="1" xfId="11" applyNumberFormat="1" applyFont="1" applyBorder="1" applyAlignment="1" applyProtection="1">
      <alignment horizontal="center" vertical="center" wrapText="1"/>
      <protection locked="0"/>
    </xf>
    <xf numFmtId="9" fontId="42" fillId="0" borderId="14" xfId="1" applyFont="1" applyBorder="1" applyAlignment="1" applyProtection="1">
      <alignment horizontal="center" vertical="center" wrapText="1"/>
      <protection locked="0"/>
    </xf>
    <xf numFmtId="9" fontId="47" fillId="11" borderId="62" xfId="0" applyNumberFormat="1" applyFont="1" applyFill="1" applyBorder="1" applyAlignment="1">
      <alignment horizontal="center" vertical="center"/>
    </xf>
    <xf numFmtId="1" fontId="47" fillId="11" borderId="45" xfId="0" applyNumberFormat="1" applyFont="1" applyFill="1" applyBorder="1" applyAlignment="1">
      <alignment horizontal="center" vertical="center"/>
    </xf>
    <xf numFmtId="9" fontId="47" fillId="11" borderId="45" xfId="0" applyNumberFormat="1" applyFont="1" applyFill="1" applyBorder="1" applyAlignment="1">
      <alignment horizontal="center" vertical="center"/>
    </xf>
    <xf numFmtId="0" fontId="56" fillId="0" borderId="9" xfId="11" applyNumberFormat="1" applyFont="1" applyBorder="1" applyAlignment="1" applyProtection="1">
      <alignment horizontal="center" vertical="center" wrapText="1"/>
      <protection locked="0"/>
    </xf>
    <xf numFmtId="0" fontId="56" fillId="0" borderId="14" xfId="11" applyNumberFormat="1" applyFont="1" applyBorder="1" applyAlignment="1" applyProtection="1">
      <alignment horizontal="center" vertical="center" wrapText="1"/>
      <protection locked="0"/>
    </xf>
    <xf numFmtId="1" fontId="47" fillId="11" borderId="37" xfId="0" applyNumberFormat="1" applyFont="1" applyFill="1" applyBorder="1" applyAlignment="1">
      <alignment horizontal="center" vertical="center"/>
    </xf>
    <xf numFmtId="9" fontId="47" fillId="11" borderId="37" xfId="0" applyNumberFormat="1" applyFont="1" applyFill="1" applyBorder="1" applyAlignment="1">
      <alignment horizontal="center" vertical="center"/>
    </xf>
    <xf numFmtId="9" fontId="42" fillId="0" borderId="9" xfId="1" applyFont="1" applyBorder="1" applyAlignment="1" applyProtection="1">
      <alignment horizontal="center" vertical="center" wrapText="1"/>
      <protection locked="0"/>
    </xf>
    <xf numFmtId="0" fontId="45" fillId="7" borderId="43" xfId="0" applyFont="1" applyFill="1" applyBorder="1" applyAlignment="1">
      <alignment horizontal="center" vertical="center" wrapText="1"/>
    </xf>
    <xf numFmtId="9" fontId="42" fillId="0" borderId="65" xfId="1" applyFont="1" applyBorder="1" applyAlignment="1" applyProtection="1">
      <alignment horizontal="center" vertical="center" wrapText="1"/>
      <protection locked="0"/>
    </xf>
    <xf numFmtId="0" fontId="56" fillId="0" borderId="23" xfId="11" applyNumberFormat="1" applyFont="1" applyFill="1" applyBorder="1" applyAlignment="1" applyProtection="1">
      <alignment horizontal="left" vertical="center" wrapText="1"/>
      <protection locked="0"/>
    </xf>
    <xf numFmtId="0" fontId="28" fillId="0" borderId="5" xfId="11" applyNumberFormat="1" applyFont="1" applyFill="1" applyBorder="1" applyAlignment="1" applyProtection="1">
      <alignment horizontal="center" vertical="center" wrapText="1"/>
      <protection locked="0"/>
    </xf>
    <xf numFmtId="0" fontId="56" fillId="0" borderId="5" xfId="11" applyNumberFormat="1" applyFont="1" applyBorder="1" applyAlignment="1" applyProtection="1">
      <alignment horizontal="center" vertical="center" wrapText="1"/>
      <protection locked="0"/>
    </xf>
    <xf numFmtId="0" fontId="47" fillId="0" borderId="5" xfId="0" applyFont="1" applyBorder="1" applyAlignment="1" applyProtection="1">
      <alignment vertical="center"/>
      <protection locked="0"/>
    </xf>
    <xf numFmtId="0" fontId="56" fillId="8" borderId="5" xfId="11" applyNumberFormat="1" applyFont="1" applyFill="1" applyBorder="1" applyAlignment="1" applyProtection="1">
      <alignment horizontal="center" vertical="center" wrapText="1"/>
      <protection locked="0"/>
    </xf>
    <xf numFmtId="0" fontId="28" fillId="0" borderId="5" xfId="11" applyNumberFormat="1" applyFont="1" applyBorder="1" applyAlignment="1" applyProtection="1">
      <alignment horizontal="center" vertical="center" wrapText="1"/>
      <protection locked="0"/>
    </xf>
    <xf numFmtId="0" fontId="28" fillId="0" borderId="64" xfId="11" applyNumberFormat="1" applyFont="1" applyBorder="1" applyAlignment="1" applyProtection="1">
      <alignment horizontal="center" vertical="center" wrapText="1"/>
      <protection locked="0"/>
    </xf>
    <xf numFmtId="0" fontId="25" fillId="10" borderId="0" xfId="0" applyFont="1" applyFill="1" applyAlignment="1">
      <alignment horizontal="center" vertical="center"/>
    </xf>
    <xf numFmtId="9" fontId="42" fillId="0" borderId="66" xfId="1" applyFont="1" applyBorder="1" applyAlignment="1" applyProtection="1">
      <alignment horizontal="center" vertical="center" wrapText="1"/>
      <protection locked="0"/>
    </xf>
    <xf numFmtId="0" fontId="45" fillId="7" borderId="69" xfId="0" applyFont="1" applyFill="1" applyBorder="1" applyAlignment="1">
      <alignment horizontal="center" vertical="center" wrapText="1"/>
    </xf>
    <xf numFmtId="0" fontId="45" fillId="7" borderId="70" xfId="0" applyFont="1" applyFill="1" applyBorder="1" applyAlignment="1">
      <alignment horizontal="center" vertical="center" wrapText="1"/>
    </xf>
    <xf numFmtId="0" fontId="45" fillId="7" borderId="71" xfId="0" applyFont="1" applyFill="1" applyBorder="1" applyAlignment="1">
      <alignment horizontal="center" vertical="center" wrapText="1"/>
    </xf>
    <xf numFmtId="166" fontId="47" fillId="11" borderId="62" xfId="0" applyNumberFormat="1" applyFont="1" applyFill="1" applyBorder="1" applyAlignment="1">
      <alignment horizontal="center" vertical="center"/>
    </xf>
    <xf numFmtId="9" fontId="42" fillId="6" borderId="66" xfId="1" applyFont="1" applyFill="1" applyBorder="1" applyAlignment="1" applyProtection="1">
      <alignment horizontal="center" vertical="center" wrapText="1"/>
      <protection locked="0"/>
    </xf>
    <xf numFmtId="9" fontId="42" fillId="6" borderId="65" xfId="1" applyFont="1" applyFill="1" applyBorder="1" applyAlignment="1" applyProtection="1">
      <alignment horizontal="center" vertical="center" wrapText="1"/>
      <protection locked="0"/>
    </xf>
    <xf numFmtId="9" fontId="42" fillId="0" borderId="1" xfId="0" applyNumberFormat="1" applyFont="1" applyBorder="1" applyAlignment="1" applyProtection="1">
      <alignment horizontal="center" vertical="center" wrapText="1"/>
      <protection locked="0"/>
    </xf>
    <xf numFmtId="9" fontId="42" fillId="0" borderId="9" xfId="0" applyNumberFormat="1" applyFont="1" applyBorder="1" applyAlignment="1" applyProtection="1">
      <alignment horizontal="center" vertical="center" wrapText="1"/>
      <protection locked="0"/>
    </xf>
    <xf numFmtId="9" fontId="42" fillId="0" borderId="14" xfId="0" applyNumberFormat="1" applyFont="1" applyBorder="1" applyAlignment="1" applyProtection="1">
      <alignment horizontal="center" vertical="center" wrapText="1"/>
      <protection locked="0"/>
    </xf>
    <xf numFmtId="166" fontId="47" fillId="11" borderId="60" xfId="0" applyNumberFormat="1" applyFont="1" applyFill="1" applyBorder="1" applyAlignment="1">
      <alignment horizontal="center" vertical="center"/>
    </xf>
    <xf numFmtId="9" fontId="42" fillId="0" borderId="74" xfId="1" applyFont="1" applyBorder="1" applyAlignment="1" applyProtection="1">
      <alignment horizontal="center" vertical="center" wrapText="1"/>
      <protection locked="0"/>
    </xf>
    <xf numFmtId="9" fontId="42" fillId="0" borderId="75" xfId="1" applyFont="1" applyBorder="1" applyAlignment="1" applyProtection="1">
      <alignment horizontal="center" vertical="center" wrapText="1"/>
      <protection locked="0"/>
    </xf>
    <xf numFmtId="0" fontId="43" fillId="7" borderId="44" xfId="0" applyFont="1" applyFill="1" applyBorder="1" applyAlignment="1">
      <alignment horizontal="center" vertical="center" wrapText="1"/>
    </xf>
    <xf numFmtId="9" fontId="60" fillId="11" borderId="60" xfId="0" applyNumberFormat="1" applyFont="1" applyFill="1" applyBorder="1" applyAlignment="1">
      <alignment horizontal="center" vertical="center"/>
    </xf>
    <xf numFmtId="9" fontId="60" fillId="11" borderId="37" xfId="0" applyNumberFormat="1" applyFont="1" applyFill="1" applyBorder="1" applyAlignment="1">
      <alignment horizontal="center" vertical="center"/>
    </xf>
    <xf numFmtId="9" fontId="60" fillId="11" borderId="45" xfId="0" applyNumberFormat="1" applyFont="1" applyFill="1" applyBorder="1" applyAlignment="1">
      <alignment horizontal="center" vertical="center"/>
    </xf>
    <xf numFmtId="43" fontId="47" fillId="0" borderId="0" xfId="0" applyNumberFormat="1" applyFont="1" applyAlignment="1" applyProtection="1">
      <alignment horizontal="center" vertical="center"/>
      <protection locked="0"/>
    </xf>
    <xf numFmtId="167" fontId="47" fillId="0" borderId="0" xfId="11" applyNumberFormat="1" applyFont="1" applyAlignment="1" applyProtection="1">
      <alignment horizontal="center" vertical="center"/>
      <protection locked="0"/>
    </xf>
    <xf numFmtId="43" fontId="47" fillId="0" borderId="0" xfId="11" applyFont="1" applyAlignment="1" applyProtection="1">
      <alignment horizontal="center" vertical="center"/>
      <protection locked="0"/>
    </xf>
    <xf numFmtId="167" fontId="47" fillId="14" borderId="17" xfId="11" applyNumberFormat="1" applyFont="1" applyFill="1" applyBorder="1" applyAlignment="1" applyProtection="1">
      <alignment horizontal="center" vertical="center"/>
      <protection locked="0"/>
    </xf>
    <xf numFmtId="166" fontId="47" fillId="14" borderId="19" xfId="1" applyNumberFormat="1" applyFont="1" applyFill="1" applyBorder="1" applyAlignment="1" applyProtection="1">
      <alignment horizontal="center" vertical="center"/>
      <protection locked="0"/>
    </xf>
    <xf numFmtId="166" fontId="47" fillId="14" borderId="0" xfId="1" applyNumberFormat="1" applyFont="1" applyFill="1" applyBorder="1" applyAlignment="1" applyProtection="1">
      <alignment horizontal="center" vertical="center"/>
      <protection locked="0"/>
    </xf>
    <xf numFmtId="167" fontId="47" fillId="15" borderId="0" xfId="11" applyNumberFormat="1" applyFont="1" applyFill="1" applyAlignment="1" applyProtection="1">
      <alignment horizontal="center" vertical="center"/>
      <protection locked="0"/>
    </xf>
    <xf numFmtId="43" fontId="47" fillId="15" borderId="0" xfId="11" applyFont="1" applyFill="1" applyAlignment="1" applyProtection="1">
      <alignment horizontal="center" vertical="center"/>
      <protection locked="0"/>
    </xf>
    <xf numFmtId="166" fontId="60" fillId="11" borderId="62" xfId="0" applyNumberFormat="1" applyFont="1" applyFill="1" applyBorder="1" applyAlignment="1">
      <alignment horizontal="center" vertical="center"/>
    </xf>
    <xf numFmtId="14" fontId="32" fillId="8" borderId="1" xfId="0" applyNumberFormat="1" applyFont="1" applyFill="1" applyBorder="1" applyAlignment="1">
      <alignment horizontal="center" vertical="center"/>
    </xf>
    <xf numFmtId="14" fontId="38" fillId="8" borderId="26" xfId="0" applyNumberFormat="1" applyFont="1" applyFill="1" applyBorder="1" applyAlignment="1">
      <alignment horizontal="center"/>
    </xf>
    <xf numFmtId="0" fontId="61" fillId="16" borderId="1" xfId="0" applyFont="1" applyFill="1" applyBorder="1" applyAlignment="1" applyProtection="1">
      <alignment vertical="center" wrapText="1"/>
      <protection locked="0"/>
    </xf>
    <xf numFmtId="0" fontId="61" fillId="16" borderId="73" xfId="0" applyFont="1" applyFill="1" applyBorder="1" applyAlignment="1" applyProtection="1">
      <alignment vertical="center" wrapText="1"/>
      <protection locked="0"/>
    </xf>
    <xf numFmtId="0" fontId="61" fillId="16" borderId="35" xfId="0" applyFont="1" applyFill="1" applyBorder="1" applyAlignment="1" applyProtection="1">
      <alignment vertical="center" wrapText="1"/>
      <protection locked="0"/>
    </xf>
    <xf numFmtId="0" fontId="61" fillId="16" borderId="72" xfId="0" applyFont="1" applyFill="1" applyBorder="1" applyAlignment="1" applyProtection="1">
      <alignment vertical="center" wrapText="1"/>
      <protection locked="0"/>
    </xf>
    <xf numFmtId="0" fontId="13" fillId="16" borderId="0" xfId="0" applyFont="1" applyFill="1" applyAlignment="1" applyProtection="1">
      <alignment horizontal="center"/>
      <protection locked="0"/>
    </xf>
    <xf numFmtId="0" fontId="13" fillId="16" borderId="47" xfId="0" applyFont="1" applyFill="1" applyBorder="1" applyAlignment="1" applyProtection="1">
      <alignment horizontal="center"/>
      <protection locked="0"/>
    </xf>
    <xf numFmtId="0" fontId="48" fillId="16" borderId="10" xfId="0" applyFont="1" applyFill="1" applyBorder="1" applyAlignment="1" applyProtection="1">
      <alignment vertical="center" wrapText="1"/>
      <protection locked="0"/>
    </xf>
    <xf numFmtId="0" fontId="48" fillId="16" borderId="12" xfId="0" applyFont="1" applyFill="1" applyBorder="1" applyAlignment="1" applyProtection="1">
      <alignment vertical="center" wrapText="1"/>
      <protection locked="0"/>
    </xf>
    <xf numFmtId="0" fontId="48" fillId="16" borderId="15" xfId="0" applyFont="1" applyFill="1" applyBorder="1" applyAlignment="1" applyProtection="1">
      <alignment vertical="center" wrapText="1"/>
      <protection locked="0"/>
    </xf>
    <xf numFmtId="0" fontId="56" fillId="17" borderId="9" xfId="11" applyNumberFormat="1" applyFont="1" applyFill="1" applyBorder="1" applyAlignment="1" applyProtection="1">
      <alignment horizontal="left" vertical="center" wrapText="1"/>
      <protection locked="0"/>
    </xf>
    <xf numFmtId="0" fontId="56" fillId="17" borderId="1" xfId="11" applyNumberFormat="1" applyFont="1" applyFill="1" applyBorder="1" applyAlignment="1" applyProtection="1">
      <alignment horizontal="center" vertical="center" wrapText="1"/>
      <protection locked="0"/>
    </xf>
    <xf numFmtId="0" fontId="47" fillId="17" borderId="1" xfId="0" applyFont="1" applyFill="1" applyBorder="1" applyAlignment="1" applyProtection="1">
      <alignment vertical="center"/>
      <protection locked="0"/>
    </xf>
    <xf numFmtId="0" fontId="28" fillId="17" borderId="1" xfId="11" applyNumberFormat="1" applyFont="1" applyFill="1" applyBorder="1" applyAlignment="1" applyProtection="1">
      <alignment horizontal="center" vertical="center" wrapText="1"/>
      <protection locked="0"/>
    </xf>
    <xf numFmtId="0" fontId="28" fillId="17" borderId="14" xfId="11" applyNumberFormat="1" applyFont="1" applyFill="1" applyBorder="1" applyAlignment="1" applyProtection="1">
      <alignment horizontal="center" vertical="center" wrapText="1"/>
      <protection locked="0"/>
    </xf>
    <xf numFmtId="0" fontId="56" fillId="17" borderId="9" xfId="11" applyNumberFormat="1" applyFont="1" applyFill="1" applyBorder="1" applyAlignment="1" applyProtection="1">
      <alignment horizontal="center" vertical="center" wrapText="1"/>
      <protection locked="0"/>
    </xf>
    <xf numFmtId="0" fontId="56" fillId="17" borderId="14" xfId="11" applyNumberFormat="1" applyFont="1" applyFill="1" applyBorder="1" applyAlignment="1" applyProtection="1">
      <alignment horizontal="center" vertical="center" wrapText="1"/>
      <protection locked="0"/>
    </xf>
    <xf numFmtId="0" fontId="68" fillId="16" borderId="9" xfId="0" applyFont="1" applyFill="1" applyBorder="1" applyAlignment="1" applyProtection="1">
      <alignment vertical="top" wrapText="1"/>
      <protection locked="0"/>
    </xf>
    <xf numFmtId="0" fontId="68" fillId="16" borderId="1" xfId="0" applyFont="1" applyFill="1" applyBorder="1" applyAlignment="1" applyProtection="1">
      <alignment vertical="top" wrapText="1"/>
      <protection locked="0"/>
    </xf>
    <xf numFmtId="0" fontId="68" fillId="16" borderId="14" xfId="0" applyFont="1" applyFill="1" applyBorder="1" applyAlignment="1" applyProtection="1">
      <alignment vertical="top" wrapText="1"/>
      <protection locked="0"/>
    </xf>
    <xf numFmtId="0" fontId="64" fillId="16" borderId="9" xfId="0" applyFont="1" applyFill="1" applyBorder="1" applyAlignment="1" applyProtection="1">
      <alignment horizontal="justify" vertical="top" wrapText="1"/>
      <protection locked="0"/>
    </xf>
    <xf numFmtId="0" fontId="64" fillId="16" borderId="1" xfId="0" applyFont="1" applyFill="1" applyBorder="1" applyAlignment="1" applyProtection="1">
      <alignment horizontal="justify" vertical="top" wrapText="1"/>
      <protection locked="0"/>
    </xf>
    <xf numFmtId="0" fontId="64" fillId="16" borderId="14" xfId="0" applyFont="1" applyFill="1" applyBorder="1" applyAlignment="1" applyProtection="1">
      <alignment horizontal="justify" vertical="top" wrapText="1"/>
      <protection locked="0"/>
    </xf>
    <xf numFmtId="0" fontId="56" fillId="0" borderId="0" xfId="0" applyFont="1" applyProtection="1">
      <protection locked="0"/>
    </xf>
    <xf numFmtId="0" fontId="56" fillId="0" borderId="9" xfId="0" applyFont="1" applyBorder="1" applyAlignment="1" applyProtection="1">
      <alignment vertical="top" wrapText="1"/>
      <protection locked="0"/>
    </xf>
    <xf numFmtId="0" fontId="56" fillId="0" borderId="1" xfId="0" applyFont="1" applyBorder="1" applyAlignment="1" applyProtection="1">
      <alignment vertical="top" wrapText="1"/>
      <protection locked="0"/>
    </xf>
    <xf numFmtId="0" fontId="56" fillId="0" borderId="1" xfId="0" applyFont="1" applyBorder="1" applyAlignment="1" applyProtection="1">
      <alignment vertical="center" wrapText="1"/>
      <protection locked="0"/>
    </xf>
    <xf numFmtId="0" fontId="56" fillId="0" borderId="14" xfId="0" applyFont="1" applyBorder="1" applyAlignment="1" applyProtection="1">
      <alignment vertical="top" wrapText="1"/>
      <protection locked="0"/>
    </xf>
    <xf numFmtId="0" fontId="56" fillId="0" borderId="0" xfId="0" applyFont="1" applyAlignment="1" applyProtection="1">
      <alignment horizontal="center"/>
      <protection locked="0"/>
    </xf>
    <xf numFmtId="0" fontId="56" fillId="0" borderId="9" xfId="0" applyFont="1" applyBorder="1" applyAlignment="1" applyProtection="1">
      <alignment horizontal="justify" vertical="top" wrapText="1"/>
      <protection locked="0"/>
    </xf>
    <xf numFmtId="0" fontId="56" fillId="0" borderId="1" xfId="0" applyFont="1" applyBorder="1" applyAlignment="1" applyProtection="1">
      <alignment horizontal="justify" vertical="top" wrapText="1"/>
      <protection locked="0"/>
    </xf>
    <xf numFmtId="0" fontId="56" fillId="0" borderId="14" xfId="0" applyFont="1" applyBorder="1" applyAlignment="1" applyProtection="1">
      <alignment horizontal="justify" vertical="top" wrapText="1"/>
      <protection locked="0"/>
    </xf>
    <xf numFmtId="0" fontId="56" fillId="8" borderId="0" xfId="0" applyFont="1" applyFill="1" applyProtection="1">
      <protection locked="0"/>
    </xf>
    <xf numFmtId="0" fontId="56" fillId="8" borderId="0" xfId="0" applyFont="1" applyFill="1" applyAlignment="1" applyProtection="1">
      <alignment horizontal="center"/>
      <protection locked="0"/>
    </xf>
    <xf numFmtId="0" fontId="70" fillId="8" borderId="0" xfId="0" applyFont="1" applyFill="1" applyAlignment="1" applyProtection="1">
      <alignment horizontal="center"/>
      <protection locked="0"/>
    </xf>
    <xf numFmtId="0" fontId="56" fillId="8" borderId="38" xfId="0" applyFont="1" applyFill="1" applyBorder="1" applyProtection="1">
      <protection locked="0"/>
    </xf>
    <xf numFmtId="0" fontId="70" fillId="8" borderId="0" xfId="0" applyFont="1" applyFill="1" applyAlignment="1" applyProtection="1">
      <alignment vertical="center"/>
      <protection locked="0"/>
    </xf>
    <xf numFmtId="0" fontId="71" fillId="0" borderId="0" xfId="0" applyFont="1" applyProtection="1">
      <protection locked="0"/>
    </xf>
    <xf numFmtId="0" fontId="56" fillId="0" borderId="73" xfId="0" applyFont="1" applyBorder="1" applyAlignment="1" applyProtection="1">
      <alignment vertical="center" wrapText="1"/>
      <protection locked="0"/>
    </xf>
    <xf numFmtId="0" fontId="56" fillId="0" borderId="35" xfId="0" applyFont="1" applyBorder="1" applyAlignment="1" applyProtection="1">
      <alignment vertical="center" wrapText="1"/>
      <protection locked="0"/>
    </xf>
    <xf numFmtId="0" fontId="56" fillId="0" borderId="72" xfId="0" applyFont="1" applyBorder="1" applyAlignment="1" applyProtection="1">
      <alignment vertical="center" wrapText="1"/>
      <protection locked="0"/>
    </xf>
    <xf numFmtId="0" fontId="56" fillId="0" borderId="47" xfId="0" applyFont="1" applyBorder="1" applyAlignment="1" applyProtection="1">
      <alignment horizontal="center"/>
      <protection locked="0"/>
    </xf>
    <xf numFmtId="0" fontId="56" fillId="8" borderId="47" xfId="0" applyFont="1" applyFill="1" applyBorder="1" applyAlignment="1" applyProtection="1">
      <alignment horizontal="center"/>
      <protection locked="0"/>
    </xf>
    <xf numFmtId="0" fontId="56" fillId="8" borderId="47" xfId="0" applyFont="1" applyFill="1" applyBorder="1" applyProtection="1">
      <protection locked="0"/>
    </xf>
    <xf numFmtId="0" fontId="70" fillId="8" borderId="47" xfId="0" applyFont="1" applyFill="1" applyBorder="1" applyAlignment="1" applyProtection="1">
      <alignment horizontal="center"/>
      <protection locked="0"/>
    </xf>
    <xf numFmtId="0" fontId="56" fillId="8" borderId="40" xfId="0" applyFont="1" applyFill="1" applyBorder="1" applyProtection="1">
      <protection locked="0"/>
    </xf>
    <xf numFmtId="0" fontId="72" fillId="0" borderId="4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10"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Border="1" applyAlignment="1">
      <alignment horizontal="center"/>
    </xf>
    <xf numFmtId="0" fontId="4" fillId="0" borderId="32" xfId="0" applyFont="1" applyBorder="1" applyAlignment="1">
      <alignment horizontal="center"/>
    </xf>
    <xf numFmtId="0" fontId="4" fillId="0" borderId="6" xfId="0" applyFont="1" applyBorder="1" applyAlignment="1">
      <alignment horizontal="center"/>
    </xf>
    <xf numFmtId="0" fontId="55" fillId="8" borderId="44" xfId="0" applyFont="1" applyFill="1" applyBorder="1" applyAlignment="1">
      <alignment horizontal="center" vertical="center" wrapText="1"/>
    </xf>
    <xf numFmtId="0" fontId="55" fillId="8" borderId="58" xfId="0" applyFont="1" applyFill="1" applyBorder="1" applyAlignment="1">
      <alignment horizontal="center" vertical="center" wrapText="1"/>
    </xf>
    <xf numFmtId="0" fontId="55" fillId="8" borderId="45" xfId="0" applyFont="1" applyFill="1" applyBorder="1" applyAlignment="1">
      <alignment horizontal="center" vertical="center" wrapText="1"/>
    </xf>
    <xf numFmtId="0" fontId="29" fillId="8" borderId="33" xfId="0" applyFont="1" applyFill="1" applyBorder="1" applyAlignment="1">
      <alignment horizontal="left" vertical="center" wrapText="1"/>
    </xf>
    <xf numFmtId="0" fontId="29" fillId="8" borderId="41" xfId="0" applyFont="1" applyFill="1" applyBorder="1" applyAlignment="1">
      <alignment horizontal="left" vertical="center" wrapText="1"/>
    </xf>
    <xf numFmtId="0" fontId="29" fillId="8" borderId="43" xfId="0" applyFont="1" applyFill="1" applyBorder="1" applyAlignment="1">
      <alignment horizontal="left" vertical="center" wrapText="1"/>
    </xf>
    <xf numFmtId="0" fontId="29" fillId="8" borderId="46" xfId="0" applyFont="1" applyFill="1" applyBorder="1" applyAlignment="1">
      <alignment horizontal="left" vertical="center" wrapText="1"/>
    </xf>
    <xf numFmtId="0" fontId="29" fillId="8" borderId="0" xfId="0" applyFont="1" applyFill="1" applyAlignment="1">
      <alignment horizontal="left" vertical="center" wrapText="1"/>
    </xf>
    <xf numFmtId="0" fontId="29" fillId="8" borderId="47" xfId="0" applyFont="1" applyFill="1" applyBorder="1" applyAlignment="1">
      <alignment horizontal="left" vertical="center" wrapText="1"/>
    </xf>
    <xf numFmtId="0" fontId="29" fillId="8" borderId="42" xfId="0" applyFont="1" applyFill="1" applyBorder="1" applyAlignment="1">
      <alignment horizontal="left" vertical="center" wrapText="1"/>
    </xf>
    <xf numFmtId="0" fontId="29" fillId="8" borderId="38" xfId="0" applyFont="1" applyFill="1" applyBorder="1" applyAlignment="1">
      <alignment horizontal="left" vertical="center" wrapText="1"/>
    </xf>
    <xf numFmtId="0" fontId="29" fillId="8" borderId="40" xfId="0" applyFont="1" applyFill="1" applyBorder="1" applyAlignment="1">
      <alignment horizontal="left" vertical="center" wrapText="1"/>
    </xf>
    <xf numFmtId="0" fontId="29" fillId="8" borderId="17" xfId="0" applyFont="1" applyFill="1" applyBorder="1" applyAlignment="1">
      <alignment horizontal="left" vertical="center" wrapText="1"/>
    </xf>
    <xf numFmtId="0" fontId="29" fillId="8" borderId="18" xfId="0" applyFont="1" applyFill="1" applyBorder="1" applyAlignment="1">
      <alignment horizontal="left" vertical="center" wrapText="1"/>
    </xf>
    <xf numFmtId="0" fontId="29" fillId="8" borderId="19" xfId="0" applyFont="1" applyFill="1" applyBorder="1" applyAlignment="1">
      <alignment horizontal="left" vertical="center" wrapText="1"/>
    </xf>
    <xf numFmtId="0" fontId="54" fillId="8" borderId="0" xfId="0" applyFont="1" applyFill="1" applyAlignment="1">
      <alignment horizontal="center"/>
    </xf>
    <xf numFmtId="0" fontId="21" fillId="13" borderId="0" xfId="0" applyFont="1" applyFill="1" applyAlignment="1">
      <alignment horizontal="center" vertical="center"/>
    </xf>
    <xf numFmtId="0" fontId="28" fillId="8" borderId="44" xfId="0" applyFont="1" applyFill="1" applyBorder="1" applyAlignment="1">
      <alignment horizontal="center" vertical="center"/>
    </xf>
    <xf numFmtId="0" fontId="28" fillId="8" borderId="45" xfId="0" applyFont="1" applyFill="1" applyBorder="1" applyAlignment="1">
      <alignment horizontal="center" vertical="center"/>
    </xf>
    <xf numFmtId="0" fontId="28" fillId="8" borderId="5" xfId="0" applyFont="1" applyFill="1" applyBorder="1" applyAlignment="1">
      <alignment horizontal="left" vertical="center" wrapText="1"/>
    </xf>
    <xf numFmtId="0" fontId="28" fillId="8" borderId="32" xfId="0" applyFont="1" applyFill="1" applyBorder="1" applyAlignment="1">
      <alignment horizontal="left" vertical="center" wrapText="1"/>
    </xf>
    <xf numFmtId="0" fontId="28" fillId="8" borderId="51" xfId="0" applyFont="1" applyFill="1" applyBorder="1" applyAlignment="1">
      <alignment horizontal="left" vertical="center" wrapText="1"/>
    </xf>
    <xf numFmtId="0" fontId="28" fillId="8" borderId="49" xfId="0" applyFont="1" applyFill="1" applyBorder="1" applyAlignment="1">
      <alignment horizontal="left" vertical="center" wrapText="1"/>
    </xf>
    <xf numFmtId="0" fontId="28" fillId="8" borderId="20" xfId="0" applyFont="1" applyFill="1" applyBorder="1" applyAlignment="1">
      <alignment horizontal="left" vertical="center" wrapText="1"/>
    </xf>
    <xf numFmtId="0" fontId="28" fillId="8" borderId="48" xfId="0" applyFont="1" applyFill="1" applyBorder="1" applyAlignment="1">
      <alignment horizontal="left" vertical="center" wrapText="1"/>
    </xf>
    <xf numFmtId="0" fontId="28" fillId="8" borderId="7" xfId="0" applyFont="1" applyFill="1" applyBorder="1" applyAlignment="1">
      <alignment horizontal="left" vertical="center" wrapText="1"/>
    </xf>
    <xf numFmtId="0" fontId="28" fillId="8" borderId="26" xfId="0" applyFont="1" applyFill="1" applyBorder="1" applyAlignment="1">
      <alignment horizontal="left" vertical="center" wrapText="1"/>
    </xf>
    <xf numFmtId="0" fontId="28" fillId="8" borderId="52" xfId="0" applyFont="1" applyFill="1" applyBorder="1" applyAlignment="1">
      <alignment horizontal="left" vertical="center" wrapText="1"/>
    </xf>
    <xf numFmtId="0" fontId="28" fillId="8" borderId="53" xfId="0" applyFont="1" applyFill="1" applyBorder="1" applyAlignment="1">
      <alignment horizontal="left" vertical="center" wrapText="1"/>
    </xf>
    <xf numFmtId="0" fontId="28" fillId="8" borderId="38" xfId="0" applyFont="1" applyFill="1" applyBorder="1" applyAlignment="1">
      <alignment horizontal="left" vertical="center" wrapText="1"/>
    </xf>
    <xf numFmtId="0" fontId="28" fillId="8" borderId="40" xfId="0" applyFont="1" applyFill="1" applyBorder="1" applyAlignment="1">
      <alignment horizontal="left" vertical="center" wrapText="1"/>
    </xf>
    <xf numFmtId="0" fontId="29" fillId="8" borderId="54"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9" fillId="8" borderId="52"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34" fillId="8" borderId="0" xfId="0" applyFont="1" applyFill="1" applyAlignment="1">
      <alignment horizontal="center"/>
    </xf>
    <xf numFmtId="0" fontId="21" fillId="10" borderId="0" xfId="0" applyFont="1" applyFill="1" applyAlignment="1">
      <alignment horizontal="center" vertical="center"/>
    </xf>
    <xf numFmtId="0" fontId="29" fillId="8" borderId="33" xfId="0" applyFont="1" applyFill="1" applyBorder="1" applyAlignment="1">
      <alignment horizontal="center" vertical="center" wrapText="1"/>
    </xf>
    <xf numFmtId="0" fontId="29" fillId="8" borderId="41" xfId="0" applyFont="1" applyFill="1" applyBorder="1" applyAlignment="1">
      <alignment horizontal="center" vertical="center" wrapText="1"/>
    </xf>
    <xf numFmtId="0" fontId="29" fillId="8" borderId="43" xfId="0" applyFont="1" applyFill="1" applyBorder="1" applyAlignment="1">
      <alignment horizontal="center" vertical="center" wrapText="1"/>
    </xf>
    <xf numFmtId="0" fontId="29" fillId="8" borderId="46" xfId="0" applyFont="1" applyFill="1" applyBorder="1" applyAlignment="1">
      <alignment horizontal="center" vertical="center" wrapText="1"/>
    </xf>
    <xf numFmtId="0" fontId="29" fillId="8" borderId="0" xfId="0" applyFont="1" applyFill="1" applyAlignment="1">
      <alignment horizontal="center" vertical="center" wrapText="1"/>
    </xf>
    <xf numFmtId="0" fontId="29" fillId="8" borderId="47"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19" xfId="0"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20" fillId="6" borderId="37" xfId="0" applyFont="1" applyFill="1" applyBorder="1" applyAlignment="1">
      <alignment horizontal="left" vertical="top"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6" fillId="6" borderId="4" xfId="0" applyFont="1" applyFill="1" applyBorder="1" applyAlignment="1">
      <alignment vertical="center" wrapText="1"/>
    </xf>
    <xf numFmtId="0" fontId="16" fillId="6" borderId="1" xfId="0" applyFont="1" applyFill="1" applyBorder="1" applyAlignment="1">
      <alignment vertical="center" wrapText="1"/>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0" fillId="4" borderId="41"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30" xfId="0" applyFont="1" applyBorder="1" applyAlignment="1">
      <alignment horizontal="center" vertical="center"/>
    </xf>
    <xf numFmtId="0" fontId="57" fillId="8" borderId="55" xfId="0" applyFont="1" applyFill="1" applyBorder="1" applyAlignment="1" applyProtection="1">
      <alignment horizontal="center"/>
      <protection locked="0"/>
    </xf>
    <xf numFmtId="0" fontId="57" fillId="8" borderId="25" xfId="0" applyFont="1" applyFill="1" applyBorder="1" applyAlignment="1" applyProtection="1">
      <alignment horizontal="center"/>
      <protection locked="0"/>
    </xf>
    <xf numFmtId="0" fontId="57" fillId="8" borderId="24" xfId="0" applyFont="1" applyFill="1" applyBorder="1" applyAlignment="1" applyProtection="1">
      <alignment horizontal="center"/>
      <protection locked="0"/>
    </xf>
    <xf numFmtId="0" fontId="48" fillId="16" borderId="10" xfId="0" applyFont="1" applyFill="1" applyBorder="1" applyAlignment="1" applyProtection="1">
      <alignment horizontal="center" vertical="center" wrapText="1"/>
      <protection locked="0"/>
    </xf>
    <xf numFmtId="0" fontId="48" fillId="16" borderId="12" xfId="0" applyFont="1" applyFill="1" applyBorder="1" applyAlignment="1" applyProtection="1">
      <alignment horizontal="center" vertical="center" wrapText="1"/>
      <protection locked="0"/>
    </xf>
    <xf numFmtId="0" fontId="48" fillId="16" borderId="15" xfId="0" applyFont="1" applyFill="1" applyBorder="1" applyAlignment="1" applyProtection="1">
      <alignment horizontal="center" vertical="center" wrapText="1"/>
      <protection locked="0"/>
    </xf>
    <xf numFmtId="0" fontId="61" fillId="16" borderId="1" xfId="0" applyFont="1" applyFill="1" applyBorder="1" applyAlignment="1" applyProtection="1">
      <alignment horizontal="center" vertical="center" wrapText="1"/>
      <protection locked="0"/>
    </xf>
    <xf numFmtId="0" fontId="42" fillId="0" borderId="32" xfId="0" applyFont="1" applyBorder="1" applyAlignment="1" applyProtection="1">
      <alignment horizontal="center"/>
      <protection locked="0"/>
    </xf>
    <xf numFmtId="0" fontId="44" fillId="8" borderId="13" xfId="0" applyFont="1" applyFill="1" applyBorder="1" applyAlignment="1" applyProtection="1">
      <alignment horizontal="center" vertical="center"/>
      <protection locked="0"/>
    </xf>
    <xf numFmtId="0" fontId="44" fillId="8" borderId="14" xfId="0" applyFont="1" applyFill="1" applyBorder="1" applyAlignment="1" applyProtection="1">
      <alignment horizontal="center" vertical="center"/>
      <protection locked="0"/>
    </xf>
    <xf numFmtId="0" fontId="44" fillId="8" borderId="15" xfId="0" applyFont="1" applyFill="1" applyBorder="1" applyAlignment="1" applyProtection="1">
      <alignment horizontal="center" vertical="center"/>
      <protection locked="0"/>
    </xf>
    <xf numFmtId="0" fontId="59" fillId="8" borderId="63" xfId="0" applyFont="1" applyFill="1" applyBorder="1" applyAlignment="1" applyProtection="1">
      <alignment horizontal="center" vertical="center"/>
      <protection locked="0"/>
    </xf>
    <xf numFmtId="0" fontId="59" fillId="8" borderId="56" xfId="0" applyFont="1" applyFill="1" applyBorder="1" applyAlignment="1" applyProtection="1">
      <alignment horizontal="center" vertical="center"/>
      <protection locked="0"/>
    </xf>
    <xf numFmtId="0" fontId="59" fillId="8" borderId="57" xfId="0" applyFont="1" applyFill="1" applyBorder="1" applyAlignment="1" applyProtection="1">
      <alignment horizontal="center" vertical="center"/>
      <protection locked="0"/>
    </xf>
    <xf numFmtId="9" fontId="48" fillId="0" borderId="9" xfId="1" applyFont="1" applyFill="1" applyBorder="1" applyAlignment="1" applyProtection="1">
      <alignment horizontal="center" vertical="center" wrapText="1"/>
    </xf>
    <xf numFmtId="9" fontId="48" fillId="0" borderId="1" xfId="1" applyFont="1" applyFill="1" applyBorder="1" applyAlignment="1" applyProtection="1">
      <alignment horizontal="center" vertical="center" wrapText="1"/>
    </xf>
    <xf numFmtId="9" fontId="48" fillId="0" borderId="14" xfId="1" applyFont="1" applyFill="1" applyBorder="1" applyAlignment="1" applyProtection="1">
      <alignment horizontal="center" vertical="center" wrapText="1"/>
    </xf>
    <xf numFmtId="0" fontId="42" fillId="0" borderId="9" xfId="0" applyFont="1" applyBorder="1" applyAlignment="1" applyProtection="1">
      <alignment horizontal="center" vertical="center" wrapText="1"/>
      <protection locked="0"/>
    </xf>
    <xf numFmtId="0" fontId="42" fillId="0" borderId="1" xfId="0" applyFont="1" applyBorder="1" applyAlignment="1" applyProtection="1">
      <alignment horizontal="center" vertical="center" wrapText="1"/>
      <protection locked="0"/>
    </xf>
    <xf numFmtId="0" fontId="42" fillId="0" borderId="14" xfId="0" applyFont="1" applyBorder="1" applyAlignment="1" applyProtection="1">
      <alignment horizontal="center" vertical="center" wrapText="1"/>
      <protection locked="0"/>
    </xf>
    <xf numFmtId="9" fontId="42" fillId="0" borderId="9" xfId="1" applyFont="1" applyFill="1" applyBorder="1" applyAlignment="1" applyProtection="1">
      <alignment horizontal="center" vertical="center" wrapText="1"/>
      <protection locked="0"/>
    </xf>
    <xf numFmtId="9" fontId="42" fillId="0" borderId="1" xfId="1" applyFont="1" applyFill="1" applyBorder="1" applyAlignment="1" applyProtection="1">
      <alignment horizontal="center" vertical="center" wrapText="1"/>
      <protection locked="0"/>
    </xf>
    <xf numFmtId="9" fontId="42" fillId="0" borderId="14" xfId="1" applyFont="1" applyFill="1" applyBorder="1" applyAlignment="1" applyProtection="1">
      <alignment horizontal="center" vertical="center" wrapText="1"/>
      <protection locked="0"/>
    </xf>
    <xf numFmtId="0" fontId="44" fillId="11" borderId="17" xfId="0" applyFont="1" applyFill="1" applyBorder="1" applyAlignment="1" applyProtection="1">
      <alignment horizontal="center" vertical="center"/>
      <protection locked="0"/>
    </xf>
    <xf numFmtId="0" fontId="44" fillId="11" borderId="18" xfId="0" applyFont="1" applyFill="1" applyBorder="1" applyAlignment="1" applyProtection="1">
      <alignment horizontal="center" vertical="center"/>
      <protection locked="0"/>
    </xf>
    <xf numFmtId="0" fontId="44" fillId="11" borderId="59" xfId="0" applyFont="1" applyFill="1" applyBorder="1" applyAlignment="1" applyProtection="1">
      <alignment horizontal="center" vertical="center"/>
      <protection locked="0"/>
    </xf>
    <xf numFmtId="0" fontId="49" fillId="8" borderId="3" xfId="0" applyFont="1" applyFill="1" applyBorder="1" applyAlignment="1" applyProtection="1">
      <alignment horizontal="left" vertical="center" wrapText="1"/>
      <protection locked="0"/>
    </xf>
    <xf numFmtId="9" fontId="42" fillId="0" borderId="65" xfId="1" applyFont="1" applyFill="1" applyBorder="1" applyAlignment="1" applyProtection="1">
      <alignment horizontal="center" vertical="center" wrapText="1"/>
      <protection locked="0"/>
    </xf>
    <xf numFmtId="14" fontId="42" fillId="0" borderId="32" xfId="0" applyNumberFormat="1" applyFont="1" applyBorder="1" applyAlignment="1" applyProtection="1">
      <alignment horizontal="center"/>
      <protection locked="0"/>
    </xf>
    <xf numFmtId="0" fontId="58" fillId="8" borderId="55" xfId="0" applyFont="1" applyFill="1" applyBorder="1" applyAlignment="1" applyProtection="1">
      <alignment horizontal="center"/>
      <protection locked="0"/>
    </xf>
    <xf numFmtId="0" fontId="58" fillId="8" borderId="25" xfId="0" applyFont="1" applyFill="1" applyBorder="1" applyAlignment="1" applyProtection="1">
      <alignment horizontal="center"/>
      <protection locked="0"/>
    </xf>
    <xf numFmtId="0" fontId="58" fillId="8" borderId="24" xfId="0" applyFont="1" applyFill="1" applyBorder="1" applyAlignment="1" applyProtection="1">
      <alignment horizontal="center"/>
      <protection locked="0"/>
    </xf>
    <xf numFmtId="9" fontId="42" fillId="0" borderId="36" xfId="0" applyNumberFormat="1" applyFont="1" applyBorder="1" applyAlignment="1" applyProtection="1">
      <alignment horizontal="center" vertical="center" wrapText="1"/>
      <protection locked="0"/>
    </xf>
    <xf numFmtId="9" fontId="42" fillId="0" borderId="3" xfId="0" applyNumberFormat="1" applyFont="1" applyBorder="1" applyAlignment="1" applyProtection="1">
      <alignment horizontal="center" vertical="center" wrapText="1"/>
      <protection locked="0"/>
    </xf>
    <xf numFmtId="9" fontId="42" fillId="0" borderId="76" xfId="0" applyNumberFormat="1" applyFont="1" applyBorder="1" applyAlignment="1" applyProtection="1">
      <alignment horizontal="center" vertical="center" wrapText="1"/>
      <protection locked="0"/>
    </xf>
    <xf numFmtId="166" fontId="42" fillId="0" borderId="9" xfId="0" applyNumberFormat="1" applyFont="1" applyBorder="1" applyAlignment="1" applyProtection="1">
      <alignment horizontal="center" vertical="center" wrapText="1"/>
      <protection locked="0"/>
    </xf>
    <xf numFmtId="166" fontId="42" fillId="0" borderId="1" xfId="0" applyNumberFormat="1" applyFont="1" applyBorder="1" applyAlignment="1" applyProtection="1">
      <alignment horizontal="center" vertical="center" wrapText="1"/>
      <protection locked="0"/>
    </xf>
    <xf numFmtId="166" fontId="42" fillId="0" borderId="14" xfId="0" applyNumberFormat="1" applyFont="1" applyBorder="1" applyAlignment="1" applyProtection="1">
      <alignment horizontal="center" vertical="center" wrapText="1"/>
      <protection locked="0"/>
    </xf>
    <xf numFmtId="0" fontId="49" fillId="8" borderId="9" xfId="0" applyFont="1" applyFill="1" applyBorder="1" applyAlignment="1" applyProtection="1">
      <alignment horizontal="center" vertical="center" wrapText="1"/>
      <protection locked="0"/>
    </xf>
    <xf numFmtId="0" fontId="49" fillId="8" borderId="1" xfId="0" applyFont="1" applyFill="1" applyBorder="1" applyAlignment="1" applyProtection="1">
      <alignment horizontal="center" vertical="center" wrapText="1"/>
      <protection locked="0"/>
    </xf>
    <xf numFmtId="0" fontId="49" fillId="8" borderId="14" xfId="0" applyFont="1" applyFill="1" applyBorder="1" applyAlignment="1" applyProtection="1">
      <alignment horizontal="center" vertical="center" wrapText="1"/>
      <protection locked="0"/>
    </xf>
    <xf numFmtId="9" fontId="42" fillId="0" borderId="9" xfId="0" applyNumberFormat="1" applyFont="1" applyBorder="1" applyAlignment="1" applyProtection="1">
      <alignment horizontal="center" vertical="center" wrapText="1"/>
      <protection locked="0"/>
    </xf>
    <xf numFmtId="166" fontId="42" fillId="0" borderId="9" xfId="1" applyNumberFormat="1" applyFont="1" applyBorder="1" applyAlignment="1" applyProtection="1">
      <alignment horizontal="center" vertical="center" wrapText="1"/>
      <protection locked="0"/>
    </xf>
    <xf numFmtId="166" fontId="42" fillId="0" borderId="1" xfId="1" applyNumberFormat="1" applyFont="1" applyBorder="1" applyAlignment="1" applyProtection="1">
      <alignment horizontal="center" vertical="center" wrapText="1"/>
      <protection locked="0"/>
    </xf>
    <xf numFmtId="166" fontId="42" fillId="0" borderId="14" xfId="1" applyNumberFormat="1"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7" fillId="0" borderId="14" xfId="0" applyFont="1" applyBorder="1" applyAlignment="1" applyProtection="1">
      <alignment horizontal="center" vertical="center" wrapText="1"/>
      <protection locked="0"/>
    </xf>
    <xf numFmtId="9" fontId="42" fillId="0" borderId="1" xfId="1" applyFont="1" applyBorder="1" applyAlignment="1" applyProtection="1">
      <alignment horizontal="center" vertical="center" wrapText="1"/>
      <protection locked="0"/>
    </xf>
    <xf numFmtId="9" fontId="42" fillId="0" borderId="14" xfId="1" applyFont="1" applyBorder="1" applyAlignment="1" applyProtection="1">
      <alignment horizontal="center" vertical="center" wrapText="1"/>
      <protection locked="0"/>
    </xf>
    <xf numFmtId="9" fontId="42" fillId="0" borderId="9" xfId="1" applyFont="1" applyBorder="1" applyAlignment="1" applyProtection="1">
      <alignment horizontal="center" vertical="center" wrapText="1"/>
    </xf>
    <xf numFmtId="9" fontId="42" fillId="0" borderId="1" xfId="1" applyFont="1" applyBorder="1" applyAlignment="1" applyProtection="1">
      <alignment horizontal="center" vertical="center" wrapText="1"/>
    </xf>
    <xf numFmtId="9" fontId="42" fillId="0" borderId="14" xfId="1" applyFont="1" applyBorder="1" applyAlignment="1" applyProtection="1">
      <alignment horizontal="center" vertical="center" wrapText="1"/>
    </xf>
    <xf numFmtId="0" fontId="44" fillId="11" borderId="42" xfId="0" applyFont="1" applyFill="1" applyBorder="1" applyAlignment="1" applyProtection="1">
      <alignment horizontal="center" vertical="center"/>
      <protection locked="0"/>
    </xf>
    <xf numFmtId="0" fontId="44" fillId="11" borderId="38" xfId="0" applyFont="1" applyFill="1" applyBorder="1" applyAlignment="1" applyProtection="1">
      <alignment horizontal="center" vertical="center"/>
      <protection locked="0"/>
    </xf>
    <xf numFmtId="0" fontId="44" fillId="11" borderId="61" xfId="0" applyFont="1" applyFill="1" applyBorder="1" applyAlignment="1" applyProtection="1">
      <alignment horizontal="center" vertical="center"/>
      <protection locked="0"/>
    </xf>
    <xf numFmtId="0" fontId="42" fillId="0" borderId="8" xfId="0" applyFont="1" applyBorder="1" applyAlignment="1" applyProtection="1">
      <alignment horizontal="center" vertical="center" wrapText="1"/>
      <protection locked="0"/>
    </xf>
    <xf numFmtId="0" fontId="42" fillId="0" borderId="11" xfId="0" applyFont="1" applyBorder="1" applyAlignment="1" applyProtection="1">
      <alignment horizontal="center" vertical="center" wrapText="1"/>
      <protection locked="0"/>
    </xf>
    <xf numFmtId="0" fontId="42" fillId="0" borderId="13" xfId="0" applyFont="1" applyBorder="1" applyAlignment="1" applyProtection="1">
      <alignment horizontal="center" vertical="center" wrapText="1"/>
      <protection locked="0"/>
    </xf>
    <xf numFmtId="0" fontId="42" fillId="0" borderId="9" xfId="0" applyFont="1" applyBorder="1" applyAlignment="1" applyProtection="1">
      <alignment horizontal="justify" vertical="center" wrapText="1"/>
      <protection locked="0"/>
    </xf>
    <xf numFmtId="0" fontId="42" fillId="0" borderId="1" xfId="0" applyFont="1" applyBorder="1" applyAlignment="1" applyProtection="1">
      <alignment horizontal="justify" vertical="center" wrapText="1"/>
      <protection locked="0"/>
    </xf>
    <xf numFmtId="0" fontId="42" fillId="0" borderId="14" xfId="0" applyFont="1" applyBorder="1" applyAlignment="1" applyProtection="1">
      <alignment horizontal="justify" vertical="center" wrapText="1"/>
      <protection locked="0"/>
    </xf>
    <xf numFmtId="0" fontId="44" fillId="7" borderId="11" xfId="0" applyFont="1" applyFill="1" applyBorder="1" applyAlignment="1" applyProtection="1">
      <alignment horizontal="center" vertical="center" wrapText="1"/>
      <protection locked="0"/>
    </xf>
    <xf numFmtId="0" fontId="44" fillId="7" borderId="13" xfId="0" applyFont="1" applyFill="1" applyBorder="1" applyAlignment="1" applyProtection="1">
      <alignment horizontal="center" vertical="center" wrapText="1"/>
      <protection locked="0"/>
    </xf>
    <xf numFmtId="9" fontId="42" fillId="0" borderId="1" xfId="0" applyNumberFormat="1" applyFont="1" applyBorder="1" applyAlignment="1" applyProtection="1">
      <alignment horizontal="center" vertical="center" wrapText="1"/>
      <protection locked="0"/>
    </xf>
    <xf numFmtId="14" fontId="42" fillId="0" borderId="1" xfId="0" applyNumberFormat="1" applyFont="1" applyBorder="1" applyAlignment="1" applyProtection="1">
      <alignment horizontal="center" vertical="center" wrapText="1"/>
      <protection locked="0"/>
    </xf>
    <xf numFmtId="9" fontId="42" fillId="0" borderId="31" xfId="0" applyNumberFormat="1" applyFont="1" applyBorder="1" applyAlignment="1" applyProtection="1">
      <alignment horizontal="center" vertical="center" wrapText="1"/>
      <protection locked="0"/>
    </xf>
    <xf numFmtId="9" fontId="42" fillId="0" borderId="30" xfId="0" applyNumberFormat="1" applyFont="1" applyBorder="1" applyAlignment="1" applyProtection="1">
      <alignment horizontal="center" vertical="center" wrapText="1"/>
      <protection locked="0"/>
    </xf>
    <xf numFmtId="9" fontId="42" fillId="0" borderId="21" xfId="0" applyNumberFormat="1" applyFont="1" applyBorder="1" applyAlignment="1" applyProtection="1">
      <alignment horizontal="center" vertical="center" wrapText="1"/>
      <protection locked="0"/>
    </xf>
    <xf numFmtId="9" fontId="42" fillId="0" borderId="61" xfId="0" applyNumberFormat="1"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41" fillId="0" borderId="0" xfId="0" applyFont="1" applyAlignment="1" applyProtection="1">
      <alignment horizontal="center"/>
      <protection locked="0"/>
    </xf>
    <xf numFmtId="0" fontId="13" fillId="0" borderId="0" xfId="0" applyFont="1" applyAlignment="1" applyProtection="1">
      <alignment horizontal="center"/>
      <protection locked="0"/>
    </xf>
    <xf numFmtId="166" fontId="42" fillId="0" borderId="0" xfId="1" applyNumberFormat="1" applyFont="1" applyBorder="1" applyAlignment="1" applyProtection="1">
      <alignment horizontal="center" vertical="center" wrapText="1"/>
      <protection locked="0"/>
    </xf>
    <xf numFmtId="0" fontId="39" fillId="10" borderId="17" xfId="0" applyFont="1" applyFill="1" applyBorder="1" applyAlignment="1">
      <alignment horizontal="center" vertical="center"/>
    </xf>
    <xf numFmtId="0" fontId="39" fillId="10" borderId="18" xfId="0" applyFont="1" applyFill="1" applyBorder="1" applyAlignment="1">
      <alignment horizontal="center" vertical="center"/>
    </xf>
    <xf numFmtId="0" fontId="39" fillId="10" borderId="19" xfId="0" applyFont="1" applyFill="1" applyBorder="1" applyAlignment="1">
      <alignment horizontal="center" vertical="center"/>
    </xf>
    <xf numFmtId="0" fontId="25" fillId="10" borderId="42" xfId="0" applyFont="1" applyFill="1" applyBorder="1" applyAlignment="1">
      <alignment horizontal="center" vertical="center"/>
    </xf>
    <xf numFmtId="0" fontId="25" fillId="10" borderId="38" xfId="0" applyFont="1" applyFill="1" applyBorder="1" applyAlignment="1">
      <alignment horizontal="center" vertical="center"/>
    </xf>
    <xf numFmtId="0" fontId="25" fillId="10" borderId="47" xfId="0" applyFont="1" applyFill="1" applyBorder="1" applyAlignment="1">
      <alignment horizontal="center" vertical="center"/>
    </xf>
    <xf numFmtId="0" fontId="25" fillId="10" borderId="40" xfId="0" applyFont="1" applyFill="1" applyBorder="1" applyAlignment="1">
      <alignment horizontal="center" vertical="center"/>
    </xf>
    <xf numFmtId="0" fontId="43" fillId="10" borderId="38" xfId="0" applyFont="1" applyFill="1" applyBorder="1" applyAlignment="1">
      <alignment horizontal="center" vertical="center"/>
    </xf>
    <xf numFmtId="0" fontId="43" fillId="10" borderId="40" xfId="0" applyFont="1" applyFill="1" applyBorder="1" applyAlignment="1">
      <alignment horizontal="center" vertical="center"/>
    </xf>
    <xf numFmtId="14" fontId="42" fillId="0" borderId="9" xfId="0" applyNumberFormat="1" applyFont="1" applyBorder="1" applyAlignment="1" applyProtection="1">
      <alignment horizontal="center" vertical="center" wrapText="1"/>
      <protection locked="0"/>
    </xf>
    <xf numFmtId="0" fontId="44" fillId="7" borderId="37" xfId="0" applyFont="1" applyFill="1" applyBorder="1" applyAlignment="1">
      <alignment horizontal="center" vertical="center"/>
    </xf>
    <xf numFmtId="0" fontId="44" fillId="7" borderId="44" xfId="0" applyFont="1" applyFill="1" applyBorder="1" applyAlignment="1">
      <alignment horizontal="center" vertical="center"/>
    </xf>
    <xf numFmtId="0" fontId="45" fillId="7" borderId="44" xfId="0" applyFont="1" applyFill="1" applyBorder="1" applyAlignment="1">
      <alignment horizontal="center" vertical="center" wrapText="1"/>
    </xf>
    <xf numFmtId="0" fontId="45" fillId="7" borderId="58" xfId="0" applyFont="1" applyFill="1" applyBorder="1" applyAlignment="1">
      <alignment horizontal="center" vertical="center" wrapText="1"/>
    </xf>
    <xf numFmtId="0" fontId="45" fillId="7" borderId="37" xfId="0" applyFont="1" applyFill="1" applyBorder="1" applyAlignment="1">
      <alignment horizontal="center" vertical="center" wrapText="1"/>
    </xf>
    <xf numFmtId="0" fontId="44" fillId="7" borderId="8" xfId="0" applyFont="1" applyFill="1" applyBorder="1" applyAlignment="1" applyProtection="1">
      <alignment horizontal="center" vertical="center" wrapText="1"/>
      <protection locked="0"/>
    </xf>
    <xf numFmtId="0" fontId="45" fillId="7" borderId="67" xfId="0" applyFont="1" applyFill="1" applyBorder="1" applyAlignment="1">
      <alignment horizontal="center" vertical="center" wrapText="1"/>
    </xf>
    <xf numFmtId="0" fontId="45" fillId="7" borderId="68" xfId="0" applyFont="1" applyFill="1" applyBorder="1" applyAlignment="1">
      <alignment horizontal="center" vertical="center" wrapText="1"/>
    </xf>
    <xf numFmtId="9" fontId="42" fillId="0" borderId="9" xfId="1" applyFont="1" applyBorder="1" applyAlignment="1" applyProtection="1">
      <alignment horizontal="center" vertical="center" wrapText="1"/>
      <protection locked="0"/>
    </xf>
    <xf numFmtId="0" fontId="45" fillId="7" borderId="18" xfId="0" applyFont="1" applyFill="1" applyBorder="1" applyAlignment="1">
      <alignment horizontal="center" vertical="center" wrapText="1"/>
    </xf>
    <xf numFmtId="0" fontId="45" fillId="7" borderId="19" xfId="0" applyFont="1" applyFill="1" applyBorder="1" applyAlignment="1">
      <alignment horizontal="center" vertical="center" wrapText="1"/>
    </xf>
    <xf numFmtId="0" fontId="45" fillId="7" borderId="17" xfId="0" applyFont="1" applyFill="1" applyBorder="1" applyAlignment="1">
      <alignment horizontal="center" vertical="center" wrapText="1"/>
    </xf>
    <xf numFmtId="0" fontId="45" fillId="7" borderId="33" xfId="0" applyFont="1" applyFill="1" applyBorder="1" applyAlignment="1">
      <alignment horizontal="center" vertical="center" wrapText="1"/>
    </xf>
    <xf numFmtId="9" fontId="42" fillId="0" borderId="66" xfId="0" applyNumberFormat="1" applyFont="1" applyBorder="1" applyAlignment="1" applyProtection="1">
      <alignment horizontal="center" vertical="center" wrapText="1"/>
      <protection locked="0"/>
    </xf>
    <xf numFmtId="0" fontId="42" fillId="0" borderId="65" xfId="0" applyFont="1" applyBorder="1" applyAlignment="1" applyProtection="1">
      <alignment horizontal="center" vertical="center" wrapText="1"/>
      <protection locked="0"/>
    </xf>
    <xf numFmtId="9" fontId="42" fillId="0" borderId="34" xfId="0" applyNumberFormat="1" applyFont="1" applyBorder="1" applyAlignment="1" applyProtection="1">
      <alignment horizontal="center" vertical="center" wrapText="1"/>
      <protection locked="0"/>
    </xf>
    <xf numFmtId="0" fontId="42" fillId="0" borderId="3" xfId="0" applyFont="1" applyBorder="1" applyAlignment="1" applyProtection="1">
      <alignment horizontal="center" vertical="center" wrapText="1"/>
      <protection locked="0"/>
    </xf>
    <xf numFmtId="0" fontId="42" fillId="0" borderId="4" xfId="0" applyFont="1" applyBorder="1" applyAlignment="1" applyProtection="1">
      <alignment horizontal="center" vertical="center" wrapText="1"/>
      <protection locked="0"/>
    </xf>
    <xf numFmtId="2" fontId="45" fillId="7" borderId="37" xfId="0" applyNumberFormat="1" applyFont="1" applyFill="1" applyBorder="1" applyAlignment="1">
      <alignment horizontal="center" vertical="center" wrapText="1"/>
    </xf>
    <xf numFmtId="2" fontId="45" fillId="7" borderId="44" xfId="0" applyNumberFormat="1" applyFont="1" applyFill="1" applyBorder="1" applyAlignment="1">
      <alignment horizontal="center" vertical="center" wrapText="1"/>
    </xf>
    <xf numFmtId="0" fontId="56" fillId="0" borderId="1" xfId="0" applyFont="1" applyBorder="1" applyAlignment="1" applyProtection="1">
      <alignment horizontal="center" vertical="center" wrapText="1"/>
      <protection locked="0"/>
    </xf>
    <xf numFmtId="0" fontId="28" fillId="0" borderId="32" xfId="0" applyFont="1" applyBorder="1" applyAlignment="1" applyProtection="1">
      <alignment horizontal="center"/>
      <protection locked="0"/>
    </xf>
    <xf numFmtId="14" fontId="28" fillId="8" borderId="26" xfId="0" applyNumberFormat="1" applyFont="1" applyFill="1" applyBorder="1" applyAlignment="1" applyProtection="1">
      <alignment horizontal="center"/>
      <protection locked="0"/>
    </xf>
    <xf numFmtId="0" fontId="28" fillId="8" borderId="26" xfId="0" applyFont="1" applyFill="1" applyBorder="1" applyAlignment="1" applyProtection="1">
      <alignment horizontal="center"/>
      <protection locked="0"/>
    </xf>
    <xf numFmtId="9" fontId="48" fillId="0" borderId="9" xfId="1" applyFont="1" applyBorder="1" applyAlignment="1" applyProtection="1">
      <alignment horizontal="center" vertical="center" wrapText="1"/>
      <protection locked="0"/>
    </xf>
    <xf numFmtId="9" fontId="48" fillId="0" borderId="1" xfId="1" applyFont="1" applyBorder="1" applyAlignment="1" applyProtection="1">
      <alignment horizontal="center" vertical="center" wrapText="1"/>
      <protection locked="0"/>
    </xf>
    <xf numFmtId="9" fontId="48" fillId="0" borderId="14" xfId="1" applyFont="1" applyBorder="1" applyAlignment="1" applyProtection="1">
      <alignment horizontal="center" vertical="center" wrapText="1"/>
      <protection locked="0"/>
    </xf>
    <xf numFmtId="0" fontId="56" fillId="0" borderId="10" xfId="0" applyFont="1" applyBorder="1" applyAlignment="1" applyProtection="1">
      <alignment horizontal="center" vertical="center" wrapText="1"/>
      <protection locked="0"/>
    </xf>
    <xf numFmtId="0" fontId="56" fillId="0" borderId="12" xfId="0" applyFont="1" applyBorder="1" applyAlignment="1" applyProtection="1">
      <alignment horizontal="center" vertical="center" wrapText="1"/>
      <protection locked="0"/>
    </xf>
    <xf numFmtId="0" fontId="56" fillId="0" borderId="15" xfId="0" applyFont="1" applyBorder="1" applyAlignment="1" applyProtection="1">
      <alignment horizontal="center" vertical="center" wrapText="1"/>
      <protection locked="0"/>
    </xf>
    <xf numFmtId="9" fontId="48" fillId="0" borderId="9" xfId="1" applyFont="1" applyBorder="1" applyAlignment="1" applyProtection="1">
      <alignment horizontal="center" vertical="center" wrapText="1"/>
    </xf>
    <xf numFmtId="9" fontId="48" fillId="0" borderId="1" xfId="1" applyFont="1" applyBorder="1" applyAlignment="1" applyProtection="1">
      <alignment horizontal="center" vertical="center" wrapText="1"/>
    </xf>
    <xf numFmtId="9" fontId="48" fillId="0" borderId="14" xfId="1" applyFont="1" applyBorder="1" applyAlignment="1" applyProtection="1">
      <alignment horizontal="center" vertical="center" wrapText="1"/>
    </xf>
    <xf numFmtId="0" fontId="69" fillId="7" borderId="37" xfId="0" applyFont="1" applyFill="1" applyBorder="1" applyAlignment="1">
      <alignment horizontal="center" vertical="center" wrapText="1"/>
    </xf>
    <xf numFmtId="0" fontId="45" fillId="7" borderId="43" xfId="0" applyFont="1" applyFill="1" applyBorder="1" applyAlignment="1">
      <alignment horizontal="center" vertical="center" wrapText="1"/>
    </xf>
    <xf numFmtId="0" fontId="45" fillId="7" borderId="46" xfId="0" applyFont="1" applyFill="1" applyBorder="1" applyAlignment="1">
      <alignment horizontal="center" vertical="center" wrapText="1"/>
    </xf>
    <xf numFmtId="0" fontId="45" fillId="7" borderId="47" xfId="0" applyFont="1" applyFill="1" applyBorder="1" applyAlignment="1">
      <alignment horizontal="center" vertical="center" wrapText="1"/>
    </xf>
    <xf numFmtId="0" fontId="13" fillId="0" borderId="0" xfId="0" applyFont="1" applyAlignment="1">
      <alignment horizontal="left"/>
    </xf>
    <xf numFmtId="0" fontId="25" fillId="10" borderId="17"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1" fillId="10" borderId="17" xfId="0" applyFont="1" applyFill="1" applyBorder="1" applyAlignment="1">
      <alignment horizontal="center" vertical="top" wrapText="1"/>
    </xf>
    <xf numFmtId="0" fontId="21" fillId="10" borderId="18" xfId="0" applyFont="1" applyFill="1" applyBorder="1" applyAlignment="1">
      <alignment horizontal="center" vertical="top" wrapText="1"/>
    </xf>
    <xf numFmtId="0" fontId="21" fillId="10" borderId="19" xfId="0" applyFont="1" applyFill="1" applyBorder="1" applyAlignment="1">
      <alignment horizontal="center" vertical="top" wrapText="1"/>
    </xf>
    <xf numFmtId="0" fontId="13" fillId="0" borderId="41" xfId="0" applyFont="1" applyBorder="1" applyAlignment="1">
      <alignment horizontal="left" vertical="center" wrapText="1"/>
    </xf>
    <xf numFmtId="0" fontId="13" fillId="0" borderId="38" xfId="0" applyFont="1" applyBorder="1" applyAlignment="1">
      <alignment horizontal="left" vertical="center" wrapText="1"/>
    </xf>
    <xf numFmtId="0" fontId="13" fillId="0" borderId="38" xfId="0" applyFont="1" applyBorder="1" applyAlignment="1">
      <alignment horizontal="left" vertical="center"/>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35" fillId="10" borderId="1" xfId="0" applyFont="1" applyFill="1" applyBorder="1" applyAlignment="1">
      <alignment horizontal="center" vertical="center" wrapText="1"/>
    </xf>
    <xf numFmtId="164" fontId="10" fillId="0" borderId="1" xfId="0" applyNumberFormat="1" applyFont="1" applyBorder="1" applyAlignment="1">
      <alignment horizontal="center" vertical="center"/>
    </xf>
    <xf numFmtId="0" fontId="13" fillId="0" borderId="1" xfId="0" applyFont="1" applyBorder="1" applyAlignment="1">
      <alignment horizontal="center"/>
    </xf>
    <xf numFmtId="0" fontId="36" fillId="10" borderId="1" xfId="0" applyFont="1" applyFill="1" applyBorder="1" applyAlignment="1">
      <alignment horizontal="center" vertical="center" wrapText="1"/>
    </xf>
    <xf numFmtId="0" fontId="13" fillId="0" borderId="1" xfId="0" applyFont="1" applyBorder="1" applyAlignment="1">
      <alignment horizontal="center" vertical="center"/>
    </xf>
    <xf numFmtId="0" fontId="18" fillId="0" borderId="1" xfId="0"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3"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164" fontId="10" fillId="0" borderId="2" xfId="0" applyNumberFormat="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10" fillId="0" borderId="1" xfId="0" applyFont="1" applyBorder="1" applyAlignment="1">
      <alignment horizontal="center" vertical="center" wrapText="1"/>
    </xf>
    <xf numFmtId="0" fontId="37" fillId="10" borderId="17"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19" xfId="0" applyFont="1" applyFill="1" applyBorder="1" applyAlignment="1">
      <alignment horizontal="center" vertical="center" wrapText="1"/>
    </xf>
    <xf numFmtId="0" fontId="13" fillId="8" borderId="1" xfId="0" applyFont="1" applyFill="1" applyBorder="1" applyAlignment="1">
      <alignment horizontal="center" vertical="center"/>
    </xf>
    <xf numFmtId="0" fontId="11" fillId="8" borderId="1" xfId="0" applyFont="1" applyFill="1" applyBorder="1" applyAlignment="1">
      <alignment horizontal="center" vertical="center"/>
    </xf>
    <xf numFmtId="0" fontId="40" fillId="8" borderId="20" xfId="0" applyFont="1" applyFill="1" applyBorder="1" applyAlignment="1" applyProtection="1">
      <alignment horizontal="center" vertical="center"/>
      <protection locked="0"/>
    </xf>
    <xf numFmtId="0" fontId="38" fillId="8" borderId="1" xfId="0" applyFont="1" applyFill="1" applyBorder="1" applyAlignment="1">
      <alignment horizontal="left" vertical="center" wrapText="1"/>
    </xf>
    <xf numFmtId="0" fontId="38" fillId="8" borderId="0" xfId="0" applyFont="1" applyFill="1" applyAlignment="1">
      <alignment horizontal="center"/>
    </xf>
    <xf numFmtId="0" fontId="38" fillId="8" borderId="47" xfId="0" applyFont="1" applyFill="1" applyBorder="1" applyAlignment="1">
      <alignment horizontal="center"/>
    </xf>
    <xf numFmtId="9" fontId="38" fillId="11" borderId="1" xfId="1" applyFont="1" applyFill="1" applyBorder="1" applyAlignment="1">
      <alignment horizontal="center"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9" fontId="38" fillId="11" borderId="2" xfId="0" applyNumberFormat="1" applyFont="1" applyFill="1" applyBorder="1" applyAlignment="1">
      <alignment horizontal="center" vertical="center"/>
    </xf>
    <xf numFmtId="0" fontId="38" fillId="11" borderId="4" xfId="0" applyFont="1" applyFill="1" applyBorder="1" applyAlignment="1">
      <alignment horizontal="center" vertical="center"/>
    </xf>
    <xf numFmtId="0" fontId="21" fillId="10" borderId="17" xfId="0" applyFont="1" applyFill="1" applyBorder="1" applyAlignment="1" applyProtection="1">
      <alignment horizontal="center" vertical="center"/>
      <protection locked="0"/>
    </xf>
    <xf numFmtId="0" fontId="21" fillId="10" borderId="18" xfId="0" applyFont="1" applyFill="1" applyBorder="1" applyAlignment="1" applyProtection="1">
      <alignment horizontal="center" vertical="center"/>
      <protection locked="0"/>
    </xf>
    <xf numFmtId="0" fontId="21" fillId="10" borderId="19" xfId="0" applyFont="1" applyFill="1" applyBorder="1" applyAlignment="1" applyProtection="1">
      <alignment horizontal="center" vertical="center"/>
      <protection locked="0"/>
    </xf>
    <xf numFmtId="0" fontId="38" fillId="8" borderId="26" xfId="0" applyFont="1" applyFill="1" applyBorder="1" applyAlignment="1">
      <alignment horizontal="center"/>
    </xf>
    <xf numFmtId="0" fontId="38" fillId="8" borderId="32" xfId="0" applyFont="1" applyFill="1" applyBorder="1" applyAlignment="1">
      <alignment horizontal="center"/>
    </xf>
    <xf numFmtId="14" fontId="38" fillId="8" borderId="32" xfId="0" applyNumberFormat="1" applyFont="1" applyFill="1" applyBorder="1" applyAlignment="1">
      <alignment horizontal="center"/>
    </xf>
    <xf numFmtId="0" fontId="13" fillId="8" borderId="1" xfId="0" applyFont="1" applyFill="1" applyBorder="1" applyAlignment="1">
      <alignment horizontal="center" vertical="center" wrapText="1"/>
    </xf>
  </cellXfs>
  <cellStyles count="13">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Millares" xfId="11" builtinId="3"/>
    <cellStyle name="Millares 2" xfId="12" xr:uid="{E4AE7CB2-27DE-4597-B585-7CAAE5074C20}"/>
    <cellStyle name="Normal" xfId="0" builtinId="0"/>
    <cellStyle name="Normal 2" xfId="2" xr:uid="{00000000-0005-0000-0000-00000A000000}"/>
    <cellStyle name="Porcentaje" xfId="1"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067CC"/>
      <color rgb="FF65A17B"/>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22870" b="26916"/>
        <a:stretch/>
      </xdr:blipFill>
      <xdr:spPr>
        <a:xfrm>
          <a:off x="186070" y="200025"/>
          <a:ext cx="3509845" cy="6462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60960</xdr:rowOff>
    </xdr:from>
    <xdr:to>
      <xdr:col>4</xdr:col>
      <xdr:colOff>520700</xdr:colOff>
      <xdr:row>1</xdr:row>
      <xdr:rowOff>498892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t="22870" b="26916"/>
        <a:stretch/>
      </xdr:blipFill>
      <xdr:spPr>
        <a:xfrm>
          <a:off x="215900" y="60960"/>
          <a:ext cx="3556000" cy="6411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80F16540-780F-4C6C-8A50-443062C34CB6}"/>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1008711</xdr:colOff>
      <xdr:row>0</xdr:row>
      <xdr:rowOff>946728</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60645</xdr:colOff>
      <xdr:row>0</xdr:row>
      <xdr:rowOff>118330</xdr:rowOff>
    </xdr:from>
    <xdr:to>
      <xdr:col>3</xdr:col>
      <xdr:colOff>1358900</xdr:colOff>
      <xdr:row>0</xdr:row>
      <xdr:rowOff>754382</xdr:rowOff>
    </xdr:to>
    <xdr:pic>
      <xdr:nvPicPr>
        <xdr:cNvPr id="3" name="Imagen 2">
          <a:extLst>
            <a:ext uri="{FF2B5EF4-FFF2-40B4-BE49-F238E27FC236}">
              <a16:creationId xmlns:a16="http://schemas.microsoft.com/office/drawing/2014/main" id="{00000000-0008-0000-0A00-000003000000}"/>
            </a:ext>
          </a:extLst>
        </xdr:cNvPr>
        <xdr:cNvPicPr>
          <a:picLocks noChangeAspect="1"/>
        </xdr:cNvPicPr>
      </xdr:nvPicPr>
      <xdr:blipFill rotWithShape="1">
        <a:blip xmlns:r="http://schemas.openxmlformats.org/officeDocument/2006/relationships" r:embed="rId1"/>
        <a:srcRect t="22870" b="26916"/>
        <a:stretch/>
      </xdr:blipFill>
      <xdr:spPr>
        <a:xfrm>
          <a:off x="251145" y="118330"/>
          <a:ext cx="3482655" cy="6360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347579</xdr:colOff>
      <xdr:row>0</xdr:row>
      <xdr:rowOff>13369</xdr:rowOff>
    </xdr:from>
    <xdr:to>
      <xdr:col>2</xdr:col>
      <xdr:colOff>3469286</xdr:colOff>
      <xdr:row>2</xdr:row>
      <xdr:rowOff>34474</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srcRect t="22870" b="26916"/>
        <a:stretch/>
      </xdr:blipFill>
      <xdr:spPr>
        <a:xfrm>
          <a:off x="442829" y="13369"/>
          <a:ext cx="3464607" cy="6307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285" t="s">
        <v>0</v>
      </c>
      <c r="C2" s="285"/>
      <c r="D2" s="285"/>
      <c r="E2" s="285"/>
      <c r="F2" s="285"/>
      <c r="G2" s="285"/>
      <c r="H2" s="285"/>
      <c r="I2" s="285"/>
    </row>
    <row r="3" spans="1:9" x14ac:dyDescent="0.25">
      <c r="B3" s="295" t="s">
        <v>1</v>
      </c>
      <c r="C3" s="295"/>
      <c r="D3" s="295"/>
      <c r="E3" s="295"/>
      <c r="F3" s="295"/>
      <c r="G3" s="295"/>
      <c r="H3" s="295"/>
      <c r="I3" s="295"/>
    </row>
    <row r="4" spans="1:9" x14ac:dyDescent="0.25">
      <c r="C4" s="2" t="s">
        <v>2</v>
      </c>
      <c r="D4" s="3" t="s">
        <v>3</v>
      </c>
    </row>
    <row r="5" spans="1:9" x14ac:dyDescent="0.25">
      <c r="C5" s="2" t="s">
        <v>4</v>
      </c>
      <c r="D5" s="3" t="s">
        <v>5</v>
      </c>
    </row>
    <row r="6" spans="1:9" x14ac:dyDescent="0.25">
      <c r="C6" s="4" t="s">
        <v>6</v>
      </c>
      <c r="D6" s="5" t="s">
        <v>7</v>
      </c>
    </row>
    <row r="7" spans="1:9" x14ac:dyDescent="0.25">
      <c r="C7" s="4" t="s">
        <v>8</v>
      </c>
      <c r="D7" s="5" t="s">
        <v>9</v>
      </c>
    </row>
    <row r="8" spans="1:9" x14ac:dyDescent="0.25">
      <c r="C8" s="4" t="s">
        <v>10</v>
      </c>
      <c r="D8" s="6">
        <v>41656</v>
      </c>
      <c r="E8" s="7"/>
    </row>
    <row r="9" spans="1:9" x14ac:dyDescent="0.25">
      <c r="C9" s="289" t="s">
        <v>11</v>
      </c>
      <c r="D9" s="5" t="s">
        <v>12</v>
      </c>
      <c r="F9" s="7"/>
      <c r="I9" s="7"/>
    </row>
    <row r="10" spans="1:9" x14ac:dyDescent="0.25">
      <c r="C10" s="289"/>
      <c r="D10" s="5" t="s">
        <v>13</v>
      </c>
    </row>
    <row r="12" spans="1:9" x14ac:dyDescent="0.25">
      <c r="A12" s="290" t="s">
        <v>14</v>
      </c>
      <c r="B12" s="291"/>
      <c r="C12" s="291"/>
      <c r="D12" s="291"/>
      <c r="E12" s="291"/>
      <c r="F12" s="291"/>
      <c r="G12" s="291"/>
      <c r="H12" s="291"/>
      <c r="I12" s="292"/>
    </row>
    <row r="13" spans="1:9" x14ac:dyDescent="0.25">
      <c r="A13" s="290" t="s">
        <v>15</v>
      </c>
      <c r="B13" s="291"/>
      <c r="C13" s="291"/>
      <c r="D13" s="291"/>
      <c r="E13" s="291"/>
      <c r="F13" s="291"/>
      <c r="G13" s="291"/>
      <c r="H13" s="291"/>
      <c r="I13" s="292"/>
    </row>
    <row r="14" spans="1:9" x14ac:dyDescent="0.25">
      <c r="A14" s="296"/>
      <c r="B14" s="297"/>
      <c r="C14" s="297"/>
      <c r="D14" s="297"/>
      <c r="E14" s="297"/>
      <c r="F14" s="297"/>
      <c r="G14" s="298"/>
      <c r="H14" s="287" t="s">
        <v>16</v>
      </c>
      <c r="I14" s="288"/>
    </row>
    <row r="15" spans="1:9" ht="28.5" x14ac:dyDescent="0.25">
      <c r="A15" s="19" t="s">
        <v>17</v>
      </c>
      <c r="B15" s="19" t="s">
        <v>18</v>
      </c>
      <c r="C15" s="8" t="s">
        <v>19</v>
      </c>
      <c r="D15" s="19" t="s">
        <v>20</v>
      </c>
      <c r="E15" s="19" t="s">
        <v>21</v>
      </c>
      <c r="F15" s="19" t="s">
        <v>22</v>
      </c>
      <c r="G15" s="43" t="s">
        <v>23</v>
      </c>
      <c r="H15" s="19" t="s">
        <v>24</v>
      </c>
      <c r="I15" s="19" t="s">
        <v>25</v>
      </c>
    </row>
    <row r="16" spans="1:9" ht="30" x14ac:dyDescent="0.25">
      <c r="A16" s="293" t="s">
        <v>26</v>
      </c>
      <c r="B16" s="294">
        <v>0.3</v>
      </c>
      <c r="C16" s="286" t="s">
        <v>27</v>
      </c>
      <c r="D16" s="9" t="s">
        <v>28</v>
      </c>
      <c r="E16" s="272">
        <v>4</v>
      </c>
      <c r="F16" s="272" t="s">
        <v>29</v>
      </c>
      <c r="G16" s="286" t="s">
        <v>30</v>
      </c>
      <c r="H16" s="272"/>
      <c r="I16" s="275"/>
    </row>
    <row r="17" spans="1:9" ht="56.25" customHeight="1" x14ac:dyDescent="0.25">
      <c r="A17" s="293"/>
      <c r="B17" s="293"/>
      <c r="C17" s="286"/>
      <c r="D17" s="10" t="s">
        <v>31</v>
      </c>
      <c r="E17" s="273"/>
      <c r="F17" s="273"/>
      <c r="G17" s="286"/>
      <c r="H17" s="273"/>
      <c r="I17" s="275"/>
    </row>
    <row r="18" spans="1:9" ht="25.5" customHeight="1" x14ac:dyDescent="0.25">
      <c r="A18" s="293"/>
      <c r="B18" s="293"/>
      <c r="C18" s="286"/>
      <c r="D18" s="10" t="s">
        <v>32</v>
      </c>
      <c r="E18" s="273"/>
      <c r="F18" s="273"/>
      <c r="G18" s="286"/>
      <c r="H18" s="273"/>
      <c r="I18" s="275"/>
    </row>
    <row r="19" spans="1:9" ht="49.5" customHeight="1" x14ac:dyDescent="0.25">
      <c r="A19" s="293"/>
      <c r="B19" s="293"/>
      <c r="C19" s="286"/>
      <c r="D19" s="10" t="s">
        <v>33</v>
      </c>
      <c r="E19" s="274"/>
      <c r="F19" s="274"/>
      <c r="G19" s="286"/>
      <c r="H19" s="274"/>
      <c r="I19" s="275"/>
    </row>
    <row r="20" spans="1:9" ht="82.5" customHeight="1" x14ac:dyDescent="0.25">
      <c r="A20" s="282" t="s">
        <v>34</v>
      </c>
      <c r="B20" s="279">
        <v>0.3</v>
      </c>
      <c r="C20" s="272" t="s">
        <v>35</v>
      </c>
      <c r="D20" s="10" t="s">
        <v>36</v>
      </c>
      <c r="E20" s="272">
        <v>20</v>
      </c>
      <c r="F20" s="272" t="s">
        <v>37</v>
      </c>
      <c r="G20" s="89" t="s">
        <v>38</v>
      </c>
      <c r="H20" s="272"/>
      <c r="I20" s="276"/>
    </row>
    <row r="21" spans="1:9" ht="68.25" customHeight="1" x14ac:dyDescent="0.25">
      <c r="A21" s="283"/>
      <c r="B21" s="280"/>
      <c r="C21" s="273"/>
      <c r="D21" s="10" t="s">
        <v>39</v>
      </c>
      <c r="E21" s="273"/>
      <c r="F21" s="273"/>
      <c r="G21" s="89" t="s">
        <v>40</v>
      </c>
      <c r="H21" s="273"/>
      <c r="I21" s="277"/>
    </row>
    <row r="22" spans="1:9" ht="66" customHeight="1" x14ac:dyDescent="0.25">
      <c r="A22" s="284"/>
      <c r="B22" s="281"/>
      <c r="C22" s="274"/>
      <c r="D22" s="10" t="s">
        <v>41</v>
      </c>
      <c r="E22" s="274"/>
      <c r="F22" s="274"/>
      <c r="G22" s="89" t="s">
        <v>42</v>
      </c>
      <c r="H22" s="274"/>
      <c r="I22" s="278"/>
    </row>
    <row r="23" spans="1:9" ht="97.5" customHeight="1" x14ac:dyDescent="0.25">
      <c r="A23" s="282" t="s">
        <v>43</v>
      </c>
      <c r="B23" s="279">
        <v>0.4</v>
      </c>
      <c r="C23" s="272" t="s">
        <v>44</v>
      </c>
      <c r="D23" s="10" t="s">
        <v>45</v>
      </c>
      <c r="E23" s="272">
        <v>15</v>
      </c>
      <c r="F23" s="272" t="s">
        <v>29</v>
      </c>
      <c r="G23" s="272" t="s">
        <v>42</v>
      </c>
      <c r="H23" s="272"/>
      <c r="I23" s="276"/>
    </row>
    <row r="24" spans="1:9" ht="55.5" customHeight="1" x14ac:dyDescent="0.25">
      <c r="A24" s="283"/>
      <c r="B24" s="280"/>
      <c r="C24" s="273"/>
      <c r="D24" s="10" t="s">
        <v>46</v>
      </c>
      <c r="E24" s="273"/>
      <c r="F24" s="273"/>
      <c r="G24" s="273"/>
      <c r="H24" s="273"/>
      <c r="I24" s="277"/>
    </row>
    <row r="25" spans="1:9" ht="55.5" customHeight="1" x14ac:dyDescent="0.25">
      <c r="A25" s="284"/>
      <c r="B25" s="281"/>
      <c r="C25" s="274"/>
      <c r="D25" s="10" t="s">
        <v>47</v>
      </c>
      <c r="E25" s="274"/>
      <c r="F25" s="274"/>
      <c r="G25" s="274"/>
      <c r="H25" s="274"/>
      <c r="I25" s="278"/>
    </row>
    <row r="26" spans="1:9" x14ac:dyDescent="0.25">
      <c r="A26" s="19" t="s">
        <v>48</v>
      </c>
      <c r="B26" s="11">
        <f>SUM(B16:B25)</f>
        <v>1</v>
      </c>
      <c r="C26" s="5"/>
      <c r="D26" s="5"/>
      <c r="E26" s="5"/>
      <c r="F26" s="10"/>
      <c r="G26" s="5"/>
      <c r="H26" s="5"/>
      <c r="I26" s="5"/>
    </row>
    <row r="27" spans="1:9" ht="4.5" customHeight="1" thickBot="1" x14ac:dyDescent="0.3">
      <c r="A27" s="12"/>
    </row>
    <row r="28" spans="1:9" ht="27" customHeight="1" x14ac:dyDescent="0.25">
      <c r="A28" s="12"/>
      <c r="C28" s="268"/>
      <c r="D28" s="269"/>
      <c r="E28" s="94"/>
      <c r="F28" s="269"/>
      <c r="G28" s="271"/>
      <c r="H28" s="21"/>
    </row>
    <row r="29" spans="1:9" ht="15.75" thickBot="1" x14ac:dyDescent="0.3">
      <c r="A29" s="12"/>
      <c r="C29" s="266" t="s">
        <v>49</v>
      </c>
      <c r="D29" s="267"/>
      <c r="E29" s="93"/>
      <c r="F29" s="267" t="s">
        <v>50</v>
      </c>
      <c r="G29" s="270"/>
      <c r="H29" s="22"/>
    </row>
    <row r="30" spans="1:9" x14ac:dyDescent="0.25">
      <c r="A30" s="12"/>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32"/>
  <sheetViews>
    <sheetView view="pageBreakPreview" topLeftCell="C9" zoomScale="40" zoomScaleNormal="50" zoomScaleSheetLayoutView="40" zoomScalePageLayoutView="50" workbookViewId="0">
      <selection activeCell="J22" sqref="J22:J24"/>
    </sheetView>
  </sheetViews>
  <sheetFormatPr baseColWidth="10" defaultColWidth="10.85546875" defaultRowHeight="18.75" x14ac:dyDescent="0.3"/>
  <cols>
    <col min="1" max="1" width="4.28515625" style="134" customWidth="1"/>
    <col min="2" max="2" width="13" style="156" bestFit="1" customWidth="1"/>
    <col min="3" max="3" width="41.42578125" style="134" customWidth="1"/>
    <col min="4" max="4" width="35.5703125" style="134" customWidth="1"/>
    <col min="5" max="5" width="28.85546875" style="134" customWidth="1"/>
    <col min="6" max="6" width="29.7109375" style="134" customWidth="1"/>
    <col min="7" max="7" width="54.28515625" style="134" customWidth="1"/>
    <col min="8" max="8" width="58.28515625" style="134" customWidth="1"/>
    <col min="9" max="9" width="32.85546875" style="134" customWidth="1"/>
    <col min="10" max="10" width="41.140625" style="134" customWidth="1"/>
    <col min="11" max="11" width="33.140625" style="134" customWidth="1"/>
    <col min="12" max="13" width="32.5703125" style="134" customWidth="1"/>
    <col min="14" max="14" width="41.140625" style="134" customWidth="1"/>
    <col min="15" max="15" width="33.140625" style="134" customWidth="1"/>
    <col min="16" max="16" width="38.85546875" style="134" customWidth="1"/>
    <col min="17" max="17" width="33.140625" style="157" customWidth="1"/>
    <col min="18" max="18" width="46.7109375" style="134" customWidth="1"/>
    <col min="19" max="19" width="43.85546875" style="134" customWidth="1"/>
    <col min="20" max="20" width="48.42578125" style="134" customWidth="1"/>
    <col min="21" max="16384" width="10.85546875" style="134"/>
  </cols>
  <sheetData>
    <row r="1" spans="1:22" ht="132" customHeight="1" thickBot="1" x14ac:dyDescent="0.5">
      <c r="A1" s="129"/>
      <c r="B1" s="130"/>
      <c r="C1" s="131"/>
      <c r="D1" s="131"/>
      <c r="E1" s="131"/>
      <c r="F1" s="474"/>
      <c r="G1" s="132"/>
      <c r="H1" s="476"/>
      <c r="I1" s="131"/>
      <c r="J1" s="131"/>
      <c r="K1" s="131"/>
      <c r="L1" s="131"/>
      <c r="M1" s="209">
        <f>+Q1</f>
        <v>0.44262295081967212</v>
      </c>
      <c r="N1" s="210">
        <v>1</v>
      </c>
      <c r="O1" s="211">
        <f>1/183</f>
        <v>5.4644808743169399E-3</v>
      </c>
      <c r="P1" s="212">
        <v>81</v>
      </c>
      <c r="Q1" s="213">
        <f>+O1*81</f>
        <v>0.44262295081967212</v>
      </c>
      <c r="R1" s="214"/>
      <c r="S1" s="215">
        <f>183-P1</f>
        <v>102</v>
      </c>
      <c r="T1" s="216">
        <f>1-Q1</f>
        <v>0.55737704918032782</v>
      </c>
      <c r="U1" s="129"/>
      <c r="V1" s="129"/>
    </row>
    <row r="2" spans="1:22" ht="7.5" hidden="1" customHeight="1" x14ac:dyDescent="0.25">
      <c r="A2" s="129"/>
      <c r="B2" s="130"/>
      <c r="C2" s="131"/>
      <c r="D2" s="131"/>
      <c r="E2" s="131"/>
      <c r="F2" s="475"/>
      <c r="G2" s="135"/>
      <c r="H2" s="476"/>
      <c r="I2" s="131"/>
      <c r="J2" s="131"/>
      <c r="K2" s="131"/>
      <c r="L2" s="131"/>
      <c r="M2" s="131"/>
      <c r="N2" s="131"/>
      <c r="O2" s="131"/>
      <c r="P2" s="131"/>
      <c r="Q2" s="133"/>
      <c r="R2" s="131"/>
      <c r="S2" s="131"/>
      <c r="T2" s="129"/>
      <c r="U2" s="129"/>
      <c r="V2" s="129"/>
    </row>
    <row r="3" spans="1:22" ht="26.25" hidden="1" customHeight="1" x14ac:dyDescent="0.25">
      <c r="A3" s="129"/>
      <c r="B3" s="130"/>
      <c r="C3" s="131"/>
      <c r="D3" s="131"/>
      <c r="E3" s="131"/>
      <c r="F3" s="131"/>
      <c r="G3" s="131"/>
      <c r="H3" s="131"/>
      <c r="I3" s="131"/>
      <c r="J3" s="131"/>
      <c r="K3" s="131"/>
      <c r="L3" s="131"/>
      <c r="M3" s="131"/>
      <c r="N3" s="131"/>
      <c r="O3" s="131"/>
      <c r="P3" s="131"/>
      <c r="Q3" s="133"/>
      <c r="R3" s="131"/>
      <c r="S3" s="131"/>
      <c r="T3" s="129"/>
      <c r="U3" s="129"/>
      <c r="V3" s="129"/>
    </row>
    <row r="4" spans="1:22" ht="64.5" customHeight="1" thickBot="1" x14ac:dyDescent="0.3">
      <c r="A4" s="129"/>
      <c r="B4" s="477" t="s">
        <v>176</v>
      </c>
      <c r="C4" s="478"/>
      <c r="D4" s="478"/>
      <c r="E4" s="478"/>
      <c r="F4" s="478"/>
      <c r="G4" s="478"/>
      <c r="H4" s="478"/>
      <c r="I4" s="478"/>
      <c r="J4" s="478"/>
      <c r="K4" s="478"/>
      <c r="L4" s="478"/>
      <c r="M4" s="478"/>
      <c r="N4" s="478"/>
      <c r="O4" s="478"/>
      <c r="P4" s="478"/>
      <c r="Q4" s="478"/>
      <c r="R4" s="478"/>
      <c r="S4" s="479"/>
      <c r="T4" s="129"/>
      <c r="U4" s="129"/>
      <c r="V4" s="129"/>
    </row>
    <row r="5" spans="1:22" ht="35.25" customHeight="1" thickBot="1" x14ac:dyDescent="0.3">
      <c r="A5" s="129"/>
      <c r="B5" s="480" t="s">
        <v>177</v>
      </c>
      <c r="C5" s="481"/>
      <c r="D5" s="481"/>
      <c r="E5" s="481"/>
      <c r="F5" s="481"/>
      <c r="G5" s="481"/>
      <c r="H5" s="482"/>
      <c r="I5" s="191"/>
      <c r="J5" s="136"/>
      <c r="K5" s="481"/>
      <c r="L5" s="481"/>
      <c r="M5" s="481"/>
      <c r="N5" s="481"/>
      <c r="O5" s="483"/>
      <c r="P5" s="480" t="s">
        <v>178</v>
      </c>
      <c r="Q5" s="484"/>
      <c r="R5" s="484"/>
      <c r="S5" s="485"/>
      <c r="T5" s="129"/>
      <c r="U5" s="129"/>
      <c r="V5" s="129"/>
    </row>
    <row r="6" spans="1:22" s="137" customFormat="1" ht="56.25" customHeight="1" thickBot="1" x14ac:dyDescent="0.5">
      <c r="A6" s="129"/>
      <c r="B6" s="487" t="s">
        <v>17</v>
      </c>
      <c r="C6" s="489" t="s">
        <v>179</v>
      </c>
      <c r="D6" s="491" t="s">
        <v>180</v>
      </c>
      <c r="E6" s="491" t="s">
        <v>181</v>
      </c>
      <c r="F6" s="491" t="s">
        <v>182</v>
      </c>
      <c r="G6" s="498" t="s">
        <v>61</v>
      </c>
      <c r="H6" s="493" t="s">
        <v>183</v>
      </c>
      <c r="I6" s="494"/>
      <c r="J6" s="496" t="s">
        <v>184</v>
      </c>
      <c r="K6" s="496"/>
      <c r="L6" s="496"/>
      <c r="M6" s="496"/>
      <c r="N6" s="496"/>
      <c r="O6" s="497"/>
      <c r="P6" s="491" t="s">
        <v>185</v>
      </c>
      <c r="Q6" s="505" t="s">
        <v>186</v>
      </c>
      <c r="R6" s="491" t="s">
        <v>79</v>
      </c>
      <c r="S6" s="491"/>
      <c r="T6" s="129"/>
      <c r="U6" s="129"/>
      <c r="V6" s="129"/>
    </row>
    <row r="7" spans="1:22" s="138" customFormat="1" ht="129" customHeight="1" thickBot="1" x14ac:dyDescent="0.5">
      <c r="A7" s="129"/>
      <c r="B7" s="488"/>
      <c r="C7" s="490"/>
      <c r="D7" s="489"/>
      <c r="E7" s="489"/>
      <c r="F7" s="489"/>
      <c r="G7" s="499"/>
      <c r="H7" s="194" t="s">
        <v>187</v>
      </c>
      <c r="I7" s="195" t="s">
        <v>188</v>
      </c>
      <c r="J7" s="182" t="s">
        <v>189</v>
      </c>
      <c r="K7" s="166" t="s">
        <v>190</v>
      </c>
      <c r="L7" s="166" t="s">
        <v>191</v>
      </c>
      <c r="M7" s="193" t="s">
        <v>192</v>
      </c>
      <c r="N7" s="166" t="s">
        <v>193</v>
      </c>
      <c r="O7" s="166" t="s">
        <v>194</v>
      </c>
      <c r="P7" s="489"/>
      <c r="Q7" s="506"/>
      <c r="R7" s="171" t="s">
        <v>195</v>
      </c>
      <c r="S7" s="171" t="s">
        <v>120</v>
      </c>
      <c r="T7" s="171" t="s">
        <v>225</v>
      </c>
      <c r="U7" s="129"/>
      <c r="V7" s="129"/>
    </row>
    <row r="8" spans="1:22" ht="234.75" customHeight="1" x14ac:dyDescent="0.25">
      <c r="A8" s="129"/>
      <c r="B8" s="492">
        <v>1</v>
      </c>
      <c r="C8" s="421" t="s">
        <v>196</v>
      </c>
      <c r="D8" s="462" t="s">
        <v>197</v>
      </c>
      <c r="E8" s="445">
        <v>1</v>
      </c>
      <c r="F8" s="486" t="s">
        <v>198</v>
      </c>
      <c r="G8" s="184" t="s">
        <v>199</v>
      </c>
      <c r="H8" s="500">
        <v>0.3</v>
      </c>
      <c r="I8" s="197">
        <v>0.5</v>
      </c>
      <c r="J8" s="502">
        <v>0.4</v>
      </c>
      <c r="K8" s="436">
        <f>(AVERAGE(I8:I10)*H8)/H8</f>
        <v>0.46666666666666662</v>
      </c>
      <c r="L8" s="421"/>
      <c r="M8" s="192">
        <f>100%-I8</f>
        <v>0.5</v>
      </c>
      <c r="N8" s="495">
        <v>0.6</v>
      </c>
      <c r="O8" s="495">
        <f>IFERROR((AVERAGE(M8:M10)*H8)/H8,0)</f>
        <v>0.53333333333333333</v>
      </c>
      <c r="P8" s="418">
        <f>IF(SUM(K8,O8)&gt;100%,"NO PERMITIDO",SUM(K8,O8))</f>
        <v>1</v>
      </c>
      <c r="Q8" s="453">
        <f>H8*P8/100%</f>
        <v>0.3</v>
      </c>
      <c r="R8" s="236" t="s">
        <v>226</v>
      </c>
      <c r="S8" s="410" t="s">
        <v>227</v>
      </c>
      <c r="T8" s="220" t="s">
        <v>228</v>
      </c>
      <c r="U8" s="129"/>
      <c r="V8" s="129"/>
    </row>
    <row r="9" spans="1:22" ht="154.5" customHeight="1" x14ac:dyDescent="0.25">
      <c r="A9" s="129"/>
      <c r="B9" s="465"/>
      <c r="C9" s="422"/>
      <c r="D9" s="463"/>
      <c r="E9" s="422"/>
      <c r="F9" s="422"/>
      <c r="G9" s="185" t="s">
        <v>200</v>
      </c>
      <c r="H9" s="501"/>
      <c r="I9" s="198">
        <v>0.5</v>
      </c>
      <c r="J9" s="470"/>
      <c r="K9" s="503"/>
      <c r="L9" s="422"/>
      <c r="M9" s="192">
        <f t="shared" ref="M9:M19" si="0">100%-I9</f>
        <v>0.5</v>
      </c>
      <c r="N9" s="451"/>
      <c r="O9" s="451"/>
      <c r="P9" s="419"/>
      <c r="Q9" s="454"/>
      <c r="R9" s="237" t="s">
        <v>229</v>
      </c>
      <c r="S9" s="410"/>
      <c r="T9" s="220" t="s">
        <v>230</v>
      </c>
      <c r="U9" s="129"/>
      <c r="V9" s="129"/>
    </row>
    <row r="10" spans="1:22" ht="48" customHeight="1" x14ac:dyDescent="0.25">
      <c r="A10" s="129"/>
      <c r="B10" s="465"/>
      <c r="C10" s="422"/>
      <c r="D10" s="463"/>
      <c r="E10" s="422"/>
      <c r="F10" s="422"/>
      <c r="G10" s="186" t="s">
        <v>201</v>
      </c>
      <c r="H10" s="501"/>
      <c r="I10" s="198">
        <v>0.4</v>
      </c>
      <c r="J10" s="470"/>
      <c r="K10" s="503"/>
      <c r="L10" s="422"/>
      <c r="M10" s="192">
        <f t="shared" si="0"/>
        <v>0.6</v>
      </c>
      <c r="N10" s="451"/>
      <c r="O10" s="451"/>
      <c r="P10" s="419"/>
      <c r="Q10" s="454"/>
      <c r="R10" s="237" t="s">
        <v>232</v>
      </c>
      <c r="S10" s="410"/>
      <c r="T10" s="220" t="s">
        <v>233</v>
      </c>
      <c r="U10" s="129"/>
      <c r="V10" s="129"/>
    </row>
    <row r="11" spans="1:22" ht="48" hidden="1" customHeight="1" x14ac:dyDescent="0.25">
      <c r="A11" s="129"/>
      <c r="B11" s="465"/>
      <c r="C11" s="422"/>
      <c r="D11" s="463"/>
      <c r="E11" s="422"/>
      <c r="F11" s="422"/>
      <c r="G11" s="187"/>
      <c r="H11" s="501"/>
      <c r="I11" s="198"/>
      <c r="J11" s="470"/>
      <c r="K11" s="503"/>
      <c r="L11" s="422"/>
      <c r="M11" s="192">
        <f t="shared" si="0"/>
        <v>1</v>
      </c>
      <c r="N11" s="451"/>
      <c r="O11" s="451"/>
      <c r="P11" s="419"/>
      <c r="Q11" s="454"/>
      <c r="R11" s="220"/>
      <c r="S11" s="221"/>
      <c r="T11" s="221"/>
      <c r="U11" s="129"/>
      <c r="V11" s="129"/>
    </row>
    <row r="12" spans="1:22" ht="48" hidden="1" customHeight="1" x14ac:dyDescent="0.25">
      <c r="A12" s="129"/>
      <c r="B12" s="465"/>
      <c r="C12" s="422"/>
      <c r="D12" s="463"/>
      <c r="E12" s="422"/>
      <c r="F12" s="422"/>
      <c r="G12" s="187"/>
      <c r="H12" s="501"/>
      <c r="I12" s="198"/>
      <c r="J12" s="471"/>
      <c r="K12" s="504"/>
      <c r="L12" s="422"/>
      <c r="M12" s="192">
        <f t="shared" si="0"/>
        <v>1</v>
      </c>
      <c r="N12" s="451"/>
      <c r="O12" s="451"/>
      <c r="P12" s="419"/>
      <c r="Q12" s="454"/>
      <c r="R12" s="220"/>
      <c r="S12" s="222"/>
      <c r="T12" s="222" t="s">
        <v>234</v>
      </c>
      <c r="U12" s="129"/>
      <c r="V12" s="129"/>
    </row>
    <row r="13" spans="1:22" ht="48" customHeight="1" x14ac:dyDescent="0.25">
      <c r="A13" s="129"/>
      <c r="B13" s="465">
        <v>2</v>
      </c>
      <c r="C13" s="473" t="s">
        <v>202</v>
      </c>
      <c r="D13" s="463" t="s">
        <v>203</v>
      </c>
      <c r="E13" s="467">
        <v>1</v>
      </c>
      <c r="F13" s="468" t="s">
        <v>198</v>
      </c>
      <c r="G13" s="186" t="s">
        <v>204</v>
      </c>
      <c r="H13" s="431">
        <v>0.35</v>
      </c>
      <c r="I13" s="198">
        <v>0.3</v>
      </c>
      <c r="J13" s="469">
        <v>0.3</v>
      </c>
      <c r="K13" s="425">
        <f>(AVERAGE(I13:I15)*H13)/H13</f>
        <v>0.33333333333333331</v>
      </c>
      <c r="L13" s="449"/>
      <c r="M13" s="192">
        <f t="shared" si="0"/>
        <v>0.7</v>
      </c>
      <c r="N13" s="425">
        <v>0.7</v>
      </c>
      <c r="O13" s="451">
        <f>IFERROR((AVERAGE(M13:M15)*H13)/H13,0)</f>
        <v>0.66666666666666663</v>
      </c>
      <c r="P13" s="419">
        <f>IF(SUM(K13,O13)&gt;100%,"NO PERMITIDO",SUM(K13,O13))</f>
        <v>1</v>
      </c>
      <c r="Q13" s="454">
        <f>H13*P13/100%</f>
        <v>0.35</v>
      </c>
      <c r="R13" s="237" t="s">
        <v>235</v>
      </c>
      <c r="S13" s="410" t="s">
        <v>236</v>
      </c>
      <c r="T13" s="220" t="s">
        <v>237</v>
      </c>
      <c r="U13" s="129"/>
      <c r="V13" s="129"/>
    </row>
    <row r="14" spans="1:22" ht="48" customHeight="1" x14ac:dyDescent="0.25">
      <c r="A14" s="129"/>
      <c r="B14" s="465"/>
      <c r="C14" s="473"/>
      <c r="D14" s="463"/>
      <c r="E14" s="422"/>
      <c r="F14" s="422"/>
      <c r="G14" s="186" t="s">
        <v>205</v>
      </c>
      <c r="H14" s="431"/>
      <c r="I14" s="198">
        <v>0.4</v>
      </c>
      <c r="J14" s="470"/>
      <c r="K14" s="425"/>
      <c r="L14" s="449"/>
      <c r="M14" s="192">
        <f t="shared" si="0"/>
        <v>0.6</v>
      </c>
      <c r="N14" s="425"/>
      <c r="O14" s="451"/>
      <c r="P14" s="419"/>
      <c r="Q14" s="454"/>
      <c r="R14" s="237" t="s">
        <v>238</v>
      </c>
      <c r="S14" s="410"/>
      <c r="T14" s="220"/>
      <c r="U14" s="129"/>
      <c r="V14" s="129"/>
    </row>
    <row r="15" spans="1:22" ht="114.75" customHeight="1" x14ac:dyDescent="0.25">
      <c r="A15" s="129"/>
      <c r="B15" s="465"/>
      <c r="C15" s="473"/>
      <c r="D15" s="463"/>
      <c r="E15" s="422"/>
      <c r="F15" s="422"/>
      <c r="G15" s="188" t="s">
        <v>206</v>
      </c>
      <c r="H15" s="431"/>
      <c r="I15" s="198">
        <v>0.3</v>
      </c>
      <c r="J15" s="470"/>
      <c r="K15" s="425"/>
      <c r="L15" s="449"/>
      <c r="M15" s="192">
        <f t="shared" si="0"/>
        <v>0.7</v>
      </c>
      <c r="N15" s="425"/>
      <c r="O15" s="451"/>
      <c r="P15" s="419"/>
      <c r="Q15" s="454"/>
      <c r="R15" s="237" t="s">
        <v>239</v>
      </c>
      <c r="S15" s="410"/>
      <c r="T15" s="220"/>
      <c r="U15" s="129"/>
      <c r="V15" s="129"/>
    </row>
    <row r="16" spans="1:22" ht="56.25" hidden="1" customHeight="1" x14ac:dyDescent="0.25">
      <c r="A16" s="129"/>
      <c r="B16" s="465"/>
      <c r="C16" s="473"/>
      <c r="D16" s="463"/>
      <c r="E16" s="422"/>
      <c r="F16" s="422"/>
      <c r="G16" s="187"/>
      <c r="H16" s="431"/>
      <c r="I16" s="198"/>
      <c r="J16" s="471"/>
      <c r="K16" s="425"/>
      <c r="L16" s="449"/>
      <c r="M16" s="192">
        <f t="shared" si="0"/>
        <v>1</v>
      </c>
      <c r="N16" s="425"/>
      <c r="O16" s="451"/>
      <c r="P16" s="419"/>
      <c r="Q16" s="454"/>
      <c r="R16" s="220"/>
      <c r="S16" s="223"/>
      <c r="T16" s="223"/>
      <c r="U16" s="129"/>
      <c r="V16" s="129"/>
    </row>
    <row r="17" spans="1:22" ht="47.25" customHeight="1" x14ac:dyDescent="0.25">
      <c r="A17" s="129"/>
      <c r="B17" s="465">
        <v>3</v>
      </c>
      <c r="C17" s="422" t="s">
        <v>207</v>
      </c>
      <c r="D17" s="463" t="s">
        <v>208</v>
      </c>
      <c r="E17" s="467">
        <v>1</v>
      </c>
      <c r="F17" s="468" t="s">
        <v>198</v>
      </c>
      <c r="G17" s="189" t="s">
        <v>209</v>
      </c>
      <c r="H17" s="431">
        <v>0.35</v>
      </c>
      <c r="I17" s="198">
        <v>0.4</v>
      </c>
      <c r="J17" s="469">
        <v>0.4</v>
      </c>
      <c r="K17" s="425">
        <f>(AVERAGE(I17:I19)*H17)/H17</f>
        <v>0.43333333333333335</v>
      </c>
      <c r="L17" s="449"/>
      <c r="M17" s="192">
        <f t="shared" si="0"/>
        <v>0.6</v>
      </c>
      <c r="N17" s="425">
        <v>0.6</v>
      </c>
      <c r="O17" s="451">
        <f>IFERROR((AVERAGE(M17:M19)*H17)/H17,0)</f>
        <v>0.56666666666666676</v>
      </c>
      <c r="P17" s="419">
        <f>IF(SUM(K17,O17)&gt;100%,"NO PERMITIDO",SUM(K17,O17))</f>
        <v>1</v>
      </c>
      <c r="Q17" s="454">
        <f>H17*P17/100%</f>
        <v>0.35</v>
      </c>
      <c r="R17" s="237" t="s">
        <v>240</v>
      </c>
      <c r="S17" s="410" t="s">
        <v>210</v>
      </c>
      <c r="T17" s="220"/>
      <c r="U17" s="129"/>
      <c r="V17" s="129"/>
    </row>
    <row r="18" spans="1:22" ht="47.25" customHeight="1" x14ac:dyDescent="0.25">
      <c r="A18" s="129"/>
      <c r="B18" s="465"/>
      <c r="C18" s="422"/>
      <c r="D18" s="463"/>
      <c r="E18" s="422"/>
      <c r="F18" s="422"/>
      <c r="G18" s="186" t="s">
        <v>211</v>
      </c>
      <c r="H18" s="431"/>
      <c r="I18" s="198">
        <v>0.5</v>
      </c>
      <c r="J18" s="470"/>
      <c r="K18" s="425"/>
      <c r="L18" s="449"/>
      <c r="M18" s="192">
        <f t="shared" si="0"/>
        <v>0.5</v>
      </c>
      <c r="N18" s="425"/>
      <c r="O18" s="451"/>
      <c r="P18" s="419"/>
      <c r="Q18" s="454"/>
      <c r="R18" s="237" t="s">
        <v>241</v>
      </c>
      <c r="S18" s="410"/>
      <c r="T18" s="220" t="s">
        <v>242</v>
      </c>
      <c r="U18" s="129"/>
      <c r="V18" s="129"/>
    </row>
    <row r="19" spans="1:22" ht="47.25" customHeight="1" thickBot="1" x14ac:dyDescent="0.3">
      <c r="A19" s="129"/>
      <c r="B19" s="466"/>
      <c r="C19" s="423"/>
      <c r="D19" s="464"/>
      <c r="E19" s="423"/>
      <c r="F19" s="423"/>
      <c r="G19" s="190" t="s">
        <v>212</v>
      </c>
      <c r="H19" s="431"/>
      <c r="I19" s="198">
        <v>0.4</v>
      </c>
      <c r="J19" s="472"/>
      <c r="K19" s="426"/>
      <c r="L19" s="450"/>
      <c r="M19" s="192">
        <f t="shared" si="0"/>
        <v>0.6</v>
      </c>
      <c r="N19" s="426"/>
      <c r="O19" s="452"/>
      <c r="P19" s="420"/>
      <c r="Q19" s="455"/>
      <c r="R19" s="238" t="s">
        <v>243</v>
      </c>
      <c r="S19" s="410"/>
      <c r="T19" s="220"/>
      <c r="U19" s="129"/>
      <c r="V19" s="129"/>
    </row>
    <row r="20" spans="1:22" ht="27" customHeight="1" thickBot="1" x14ac:dyDescent="0.3">
      <c r="A20" s="129"/>
      <c r="B20" s="427" t="s">
        <v>48</v>
      </c>
      <c r="C20" s="428"/>
      <c r="D20" s="428"/>
      <c r="E20" s="428"/>
      <c r="F20" s="428"/>
      <c r="G20" s="429"/>
      <c r="H20" s="174">
        <f>IF(SUM(H8:H19)&gt;100%,"supera el 100%",SUM(H8:H19))</f>
        <v>0.99999999999999989</v>
      </c>
      <c r="I20" s="175"/>
      <c r="J20" s="179"/>
      <c r="K20" s="170">
        <f>AVERAGE(K8:K19)</f>
        <v>0.41111111111111115</v>
      </c>
      <c r="L20" s="180"/>
      <c r="M20" s="180"/>
      <c r="N20" s="180"/>
      <c r="O20" s="170">
        <f>AVERAGE(O8:O19)</f>
        <v>0.58888888888888891</v>
      </c>
      <c r="P20" s="180"/>
      <c r="Q20" s="170">
        <f>IF(SUM(Q8:Q19)&gt;100%,"supera el 100%",SUM(Q8:Q19))</f>
        <v>0.99999999999999989</v>
      </c>
      <c r="R20" s="224"/>
      <c r="S20" s="225"/>
      <c r="T20" s="225"/>
      <c r="U20" s="129"/>
      <c r="V20" s="129"/>
    </row>
    <row r="21" spans="1:22" ht="27" customHeight="1" thickBot="1" x14ac:dyDescent="0.3">
      <c r="A21" s="129"/>
      <c r="B21" s="430" t="s">
        <v>213</v>
      </c>
      <c r="C21" s="430"/>
      <c r="D21" s="430"/>
      <c r="E21" s="430"/>
      <c r="F21" s="430"/>
      <c r="G21" s="430"/>
      <c r="H21" s="430"/>
      <c r="I21" s="430"/>
      <c r="J21" s="430"/>
      <c r="K21" s="430"/>
      <c r="L21" s="430"/>
      <c r="M21" s="430"/>
      <c r="N21" s="430"/>
      <c r="O21" s="430"/>
      <c r="P21" s="430"/>
      <c r="Q21" s="146"/>
      <c r="R21" s="224"/>
      <c r="S21" s="225"/>
      <c r="T21" s="225"/>
      <c r="U21" s="129"/>
      <c r="V21" s="129"/>
    </row>
    <row r="22" spans="1:22" ht="63.75" customHeight="1" x14ac:dyDescent="0.25">
      <c r="A22" s="129"/>
      <c r="B22" s="459"/>
      <c r="C22" s="462" t="s">
        <v>214</v>
      </c>
      <c r="D22" s="421" t="s">
        <v>215</v>
      </c>
      <c r="E22" s="445">
        <v>1</v>
      </c>
      <c r="F22" s="421" t="s">
        <v>198</v>
      </c>
      <c r="G22" s="177" t="s">
        <v>216</v>
      </c>
      <c r="H22" s="424">
        <v>0.05</v>
      </c>
      <c r="I22" s="203">
        <v>0.45</v>
      </c>
      <c r="J22" s="436">
        <v>0.4</v>
      </c>
      <c r="K22" s="439">
        <f>(AVERAGE(I22:I24)*H22)</f>
        <v>2.0833333333333336E-2</v>
      </c>
      <c r="L22" s="442"/>
      <c r="M22" s="192">
        <f t="shared" ref="M22:M24" si="1">100%-I22</f>
        <v>0.55000000000000004</v>
      </c>
      <c r="N22" s="445">
        <v>0.6</v>
      </c>
      <c r="O22" s="446">
        <f>IFERROR((AVERAGE(M22:M24)*H22),0)</f>
        <v>2.9166666666666671E-2</v>
      </c>
      <c r="P22" s="418">
        <f>IF(SUM(K22,O22)&gt;100%,"NO PERMITIDO",SUM(K22,O22))</f>
        <v>0.05</v>
      </c>
      <c r="Q22" s="453">
        <f>K22+O22</f>
        <v>0.05</v>
      </c>
      <c r="R22" s="239" t="s">
        <v>244</v>
      </c>
      <c r="S22" s="407" t="s">
        <v>245</v>
      </c>
      <c r="T22" s="226"/>
      <c r="U22" s="129"/>
      <c r="V22" s="129"/>
    </row>
    <row r="23" spans="1:22" ht="54.75" customHeight="1" x14ac:dyDescent="0.25">
      <c r="A23" s="129"/>
      <c r="B23" s="460"/>
      <c r="C23" s="463"/>
      <c r="D23" s="422"/>
      <c r="E23" s="422"/>
      <c r="F23" s="422"/>
      <c r="G23" s="172" t="s">
        <v>217</v>
      </c>
      <c r="H23" s="425"/>
      <c r="I23" s="183">
        <v>0.4</v>
      </c>
      <c r="J23" s="437"/>
      <c r="K23" s="440"/>
      <c r="L23" s="443"/>
      <c r="M23" s="192">
        <f t="shared" si="1"/>
        <v>0.6</v>
      </c>
      <c r="N23" s="422"/>
      <c r="O23" s="447"/>
      <c r="P23" s="419"/>
      <c r="Q23" s="454"/>
      <c r="R23" s="240" t="s">
        <v>247</v>
      </c>
      <c r="S23" s="408"/>
      <c r="T23" s="227"/>
      <c r="U23" s="129"/>
      <c r="V23" s="129"/>
    </row>
    <row r="24" spans="1:22" ht="139.5" customHeight="1" thickBot="1" x14ac:dyDescent="0.3">
      <c r="A24" s="129"/>
      <c r="B24" s="461"/>
      <c r="C24" s="464"/>
      <c r="D24" s="423"/>
      <c r="E24" s="423"/>
      <c r="F24" s="423"/>
      <c r="G24" s="178" t="s">
        <v>218</v>
      </c>
      <c r="H24" s="426"/>
      <c r="I24" s="204">
        <v>0.4</v>
      </c>
      <c r="J24" s="438"/>
      <c r="K24" s="441"/>
      <c r="L24" s="444"/>
      <c r="M24" s="192">
        <f t="shared" si="1"/>
        <v>0.6</v>
      </c>
      <c r="N24" s="423"/>
      <c r="O24" s="448"/>
      <c r="P24" s="420"/>
      <c r="Q24" s="455"/>
      <c r="R24" s="241" t="s">
        <v>248</v>
      </c>
      <c r="S24" s="409"/>
      <c r="T24" s="228"/>
      <c r="U24" s="129"/>
      <c r="V24" s="129"/>
    </row>
    <row r="25" spans="1:22" ht="27" customHeight="1" thickBot="1" x14ac:dyDescent="0.3">
      <c r="A25" s="129"/>
      <c r="B25" s="456" t="s">
        <v>48</v>
      </c>
      <c r="C25" s="457"/>
      <c r="D25" s="457"/>
      <c r="E25" s="457"/>
      <c r="F25" s="457"/>
      <c r="G25" s="458"/>
      <c r="H25" s="174">
        <f>SUM(H20,H22)</f>
        <v>1.0499999999999998</v>
      </c>
      <c r="I25" s="175"/>
      <c r="J25" s="175"/>
      <c r="K25" s="196">
        <f>SUM(K20,K22)</f>
        <v>0.43194444444444446</v>
      </c>
      <c r="L25" s="176"/>
      <c r="M25" s="176"/>
      <c r="N25" s="176"/>
      <c r="O25" s="196">
        <f>SUM(O20,O22)</f>
        <v>0.61805555555555558</v>
      </c>
      <c r="P25" s="176"/>
      <c r="Q25" s="174">
        <f>SUM(Q20,Q22)</f>
        <v>1.0499999999999998</v>
      </c>
      <c r="R25" s="146"/>
      <c r="S25" s="147"/>
      <c r="T25" s="129"/>
      <c r="U25" s="129"/>
      <c r="V25" s="129"/>
    </row>
    <row r="26" spans="1:22" ht="29.25" customHeight="1" thickBot="1" x14ac:dyDescent="0.3">
      <c r="A26" s="129"/>
      <c r="B26" s="139"/>
      <c r="C26" s="140"/>
      <c r="D26" s="141"/>
      <c r="E26" s="141"/>
      <c r="F26" s="140"/>
      <c r="G26" s="140"/>
      <c r="H26" s="141"/>
      <c r="I26" s="141"/>
      <c r="J26" s="141"/>
      <c r="K26" s="141"/>
      <c r="L26" s="141"/>
      <c r="M26" s="141"/>
      <c r="N26" s="141"/>
      <c r="O26" s="141"/>
      <c r="P26" s="141"/>
      <c r="Q26" s="142"/>
      <c r="R26" s="141"/>
      <c r="S26" s="143"/>
      <c r="T26" s="129"/>
      <c r="U26" s="129"/>
      <c r="V26" s="129"/>
    </row>
    <row r="27" spans="1:22" ht="48.75" customHeight="1" x14ac:dyDescent="0.35">
      <c r="A27" s="129"/>
      <c r="B27" s="139"/>
      <c r="C27" s="144" t="s">
        <v>219</v>
      </c>
      <c r="D27" s="432">
        <v>44956</v>
      </c>
      <c r="E27" s="411"/>
      <c r="F27" s="141"/>
      <c r="G27" s="404" t="s">
        <v>344</v>
      </c>
      <c r="H27" s="405"/>
      <c r="I27" s="405"/>
      <c r="J27" s="406"/>
      <c r="K27" s="131"/>
      <c r="L27" s="433" t="s">
        <v>220</v>
      </c>
      <c r="M27" s="434"/>
      <c r="N27" s="434"/>
      <c r="O27" s="434"/>
      <c r="P27" s="435"/>
      <c r="Q27" s="145"/>
      <c r="R27" s="146"/>
      <c r="S27" s="147"/>
      <c r="T27" s="129"/>
      <c r="U27" s="129"/>
      <c r="V27" s="129"/>
    </row>
    <row r="28" spans="1:22" ht="48" customHeight="1" thickBot="1" x14ac:dyDescent="0.35">
      <c r="A28" s="129"/>
      <c r="B28" s="139"/>
      <c r="C28" s="144" t="s">
        <v>221</v>
      </c>
      <c r="D28" s="411" t="s">
        <v>222</v>
      </c>
      <c r="E28" s="411"/>
      <c r="F28" s="141"/>
      <c r="G28" s="412" t="s">
        <v>223</v>
      </c>
      <c r="H28" s="413"/>
      <c r="I28" s="413"/>
      <c r="J28" s="414"/>
      <c r="K28" s="131"/>
      <c r="L28" s="415" t="s">
        <v>224</v>
      </c>
      <c r="M28" s="416"/>
      <c r="N28" s="416"/>
      <c r="O28" s="416"/>
      <c r="P28" s="417"/>
      <c r="Q28" s="148"/>
      <c r="R28" s="149"/>
      <c r="S28" s="150"/>
      <c r="T28" s="129"/>
      <c r="U28" s="129"/>
      <c r="V28" s="129"/>
    </row>
    <row r="29" spans="1:22" ht="27" thickBot="1" x14ac:dyDescent="0.3">
      <c r="A29" s="129"/>
      <c r="B29" s="151"/>
      <c r="C29" s="152"/>
      <c r="D29" s="153"/>
      <c r="E29" s="153"/>
      <c r="F29" s="153"/>
      <c r="G29" s="153"/>
      <c r="H29" s="153"/>
      <c r="I29" s="153"/>
      <c r="J29" s="153"/>
      <c r="K29" s="153"/>
      <c r="L29" s="153"/>
      <c r="M29" s="153"/>
      <c r="N29" s="153"/>
      <c r="O29" s="153"/>
      <c r="P29" s="153"/>
      <c r="Q29" s="154"/>
      <c r="R29" s="153"/>
      <c r="S29" s="155"/>
      <c r="T29" s="129"/>
      <c r="U29" s="129"/>
      <c r="V29" s="129"/>
    </row>
    <row r="30" spans="1:22" ht="26.25" x14ac:dyDescent="0.25">
      <c r="A30" s="129"/>
      <c r="B30" s="129"/>
      <c r="C30" s="129"/>
      <c r="D30" s="129"/>
      <c r="E30" s="129"/>
      <c r="F30" s="129"/>
      <c r="G30" s="129"/>
      <c r="H30" s="129"/>
      <c r="I30" s="129"/>
      <c r="J30" s="129"/>
      <c r="K30" s="129"/>
      <c r="L30" s="129"/>
      <c r="M30" s="129"/>
      <c r="N30" s="129"/>
      <c r="O30" s="129"/>
      <c r="P30" s="129"/>
      <c r="Q30" s="129"/>
      <c r="R30" s="129"/>
      <c r="S30" s="129"/>
      <c r="T30" s="129"/>
      <c r="U30" s="129"/>
      <c r="V30" s="129"/>
    </row>
    <row r="31" spans="1:22" ht="26.25" x14ac:dyDescent="0.25">
      <c r="A31" s="129"/>
      <c r="B31" s="129"/>
      <c r="C31" s="129"/>
      <c r="D31" s="129"/>
      <c r="E31" s="129"/>
      <c r="F31" s="129"/>
      <c r="G31" s="129"/>
      <c r="H31" s="129"/>
      <c r="I31" s="129"/>
      <c r="J31" s="129"/>
      <c r="K31" s="129"/>
      <c r="L31" s="129"/>
      <c r="M31" s="129"/>
      <c r="N31" s="129"/>
      <c r="O31" s="129"/>
      <c r="P31" s="129"/>
      <c r="Q31" s="129"/>
      <c r="R31" s="129"/>
      <c r="S31" s="129"/>
      <c r="T31" s="129"/>
      <c r="U31" s="129"/>
      <c r="V31" s="129"/>
    </row>
    <row r="32" spans="1:22" ht="26.25" x14ac:dyDescent="0.3">
      <c r="A32" s="129"/>
    </row>
  </sheetData>
  <mergeCells count="82">
    <mergeCell ref="G6:G7"/>
    <mergeCell ref="Q8:Q12"/>
    <mergeCell ref="N8:N12"/>
    <mergeCell ref="H8:H12"/>
    <mergeCell ref="J8:J12"/>
    <mergeCell ref="K8:K12"/>
    <mergeCell ref="L8:L12"/>
    <mergeCell ref="Q6:Q7"/>
    <mergeCell ref="R6:S6"/>
    <mergeCell ref="H6:I6"/>
    <mergeCell ref="O8:O12"/>
    <mergeCell ref="P8:P12"/>
    <mergeCell ref="J6:O6"/>
    <mergeCell ref="P6:P7"/>
    <mergeCell ref="F8:F12"/>
    <mergeCell ref="B6:B7"/>
    <mergeCell ref="C6:C7"/>
    <mergeCell ref="D6:D7"/>
    <mergeCell ref="E6:E7"/>
    <mergeCell ref="F6:F7"/>
    <mergeCell ref="B8:B12"/>
    <mergeCell ref="C8:C12"/>
    <mergeCell ref="D8:D12"/>
    <mergeCell ref="E8:E12"/>
    <mergeCell ref="F1:F2"/>
    <mergeCell ref="H1:H2"/>
    <mergeCell ref="B4:S4"/>
    <mergeCell ref="B5:H5"/>
    <mergeCell ref="K5:O5"/>
    <mergeCell ref="P5:S5"/>
    <mergeCell ref="B13:B16"/>
    <mergeCell ref="C13:C16"/>
    <mergeCell ref="D13:D16"/>
    <mergeCell ref="E13:E16"/>
    <mergeCell ref="F13:F16"/>
    <mergeCell ref="L13:L16"/>
    <mergeCell ref="N13:N16"/>
    <mergeCell ref="O13:O16"/>
    <mergeCell ref="Q17:Q19"/>
    <mergeCell ref="P13:P16"/>
    <mergeCell ref="D22:D24"/>
    <mergeCell ref="E22:E24"/>
    <mergeCell ref="L17:L19"/>
    <mergeCell ref="N17:N19"/>
    <mergeCell ref="O17:O19"/>
    <mergeCell ref="D17:D19"/>
    <mergeCell ref="E17:E19"/>
    <mergeCell ref="F17:F19"/>
    <mergeCell ref="J17:J19"/>
    <mergeCell ref="K17:K19"/>
    <mergeCell ref="D28:E28"/>
    <mergeCell ref="G28:J28"/>
    <mergeCell ref="L28:P28"/>
    <mergeCell ref="P22:P24"/>
    <mergeCell ref="P17:P19"/>
    <mergeCell ref="F22:F24"/>
    <mergeCell ref="H22:H24"/>
    <mergeCell ref="B20:G20"/>
    <mergeCell ref="B21:P21"/>
    <mergeCell ref="H17:H19"/>
    <mergeCell ref="D27:E27"/>
    <mergeCell ref="L27:P27"/>
    <mergeCell ref="J22:J24"/>
    <mergeCell ref="K22:K24"/>
    <mergeCell ref="L22:L24"/>
    <mergeCell ref="N22:N24"/>
    <mergeCell ref="G27:J27"/>
    <mergeCell ref="S22:S24"/>
    <mergeCell ref="S8:S10"/>
    <mergeCell ref="S13:S15"/>
    <mergeCell ref="S17:S19"/>
    <mergeCell ref="O22:O24"/>
    <mergeCell ref="Q22:Q24"/>
    <mergeCell ref="B25:G25"/>
    <mergeCell ref="B22:B24"/>
    <mergeCell ref="C22:C24"/>
    <mergeCell ref="Q13:Q16"/>
    <mergeCell ref="B17:B19"/>
    <mergeCell ref="C17:C19"/>
    <mergeCell ref="H13:H16"/>
    <mergeCell ref="J13:J16"/>
    <mergeCell ref="K13:K16"/>
  </mergeCells>
  <conditionalFormatting sqref="P8 P13 P17">
    <cfRule type="cellIs" dxfId="3" priority="2" operator="greaterThan">
      <formula>100</formula>
    </cfRule>
  </conditionalFormatting>
  <conditionalFormatting sqref="P22">
    <cfRule type="cellIs" dxfId="2" priority="1" operator="greaterThan">
      <formula>100</formula>
    </cfRule>
  </conditionalFormatting>
  <dataValidations count="1">
    <dataValidation allowBlank="1" showInputMessage="1" showErrorMessage="1" errorTitle="error" error="solo datos númericos" sqref="H8:H19" xr:uid="{00000000-0002-0000-0900-000000000000}"/>
  </dataValidations>
  <printOptions horizontalCentered="1" verticalCentered="1"/>
  <pageMargins left="0.23622047244094491" right="0.23622047244094491" top="0.74803149606299213" bottom="0.74803149606299213" header="0.31496062992125984" footer="0.31496062992125984"/>
  <pageSetup paperSize="171" scale="25" orientation="landscape" r:id="rId1"/>
  <rowBreaks count="1" manualBreakCount="1">
    <brk id="29" max="17" man="1"/>
  </rowBreaks>
  <colBreaks count="1" manualBreakCount="1">
    <brk id="12" max="28"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U32"/>
  <sheetViews>
    <sheetView view="pageBreakPreview" topLeftCell="I8" zoomScale="50" zoomScaleNormal="50" zoomScaleSheetLayoutView="50" zoomScalePageLayoutView="50" workbookViewId="0">
      <selection activeCell="L7" sqref="L7"/>
    </sheetView>
  </sheetViews>
  <sheetFormatPr baseColWidth="10" defaultColWidth="10.85546875" defaultRowHeight="18.75" x14ac:dyDescent="0.3"/>
  <cols>
    <col min="1" max="1" width="4.28515625" style="134" customWidth="1"/>
    <col min="2" max="2" width="13" style="156" bestFit="1" customWidth="1"/>
    <col min="3" max="3" width="41.42578125" style="134" customWidth="1"/>
    <col min="4" max="4" width="35.5703125" style="134" customWidth="1"/>
    <col min="5" max="5" width="28.85546875" style="134" customWidth="1"/>
    <col min="6" max="6" width="29.7109375" style="134" customWidth="1"/>
    <col min="7" max="7" width="54.28515625" style="134" customWidth="1"/>
    <col min="8" max="8" width="32" style="134" customWidth="1"/>
    <col min="9" max="9" width="27.28515625" style="134" customWidth="1"/>
    <col min="10" max="10" width="41.140625" style="134" customWidth="1"/>
    <col min="11" max="11" width="33.140625" style="134" customWidth="1"/>
    <col min="12" max="12" width="32.5703125" style="134" customWidth="1"/>
    <col min="13" max="13" width="41.140625" style="134" customWidth="1"/>
    <col min="14" max="15" width="22.85546875" style="134" customWidth="1"/>
    <col min="16" max="16" width="22.85546875" style="157" customWidth="1"/>
    <col min="17" max="17" width="129" style="256" customWidth="1"/>
    <col min="18" max="18" width="42.7109375" style="256" customWidth="1"/>
    <col min="19" max="19" width="3.7109375" style="134" customWidth="1"/>
    <col min="20" max="16384" width="10.85546875" style="134"/>
  </cols>
  <sheetData>
    <row r="1" spans="1:21" ht="132" customHeight="1" thickBot="1" x14ac:dyDescent="0.5">
      <c r="A1" s="129"/>
      <c r="B1" s="130"/>
      <c r="C1" s="131"/>
      <c r="D1" s="131"/>
      <c r="E1" s="131"/>
      <c r="F1" s="474"/>
      <c r="G1" s="132"/>
      <c r="H1" s="476"/>
      <c r="I1" s="131"/>
      <c r="J1" s="131"/>
      <c r="K1" s="131"/>
      <c r="L1" s="131"/>
      <c r="M1" s="131"/>
      <c r="N1" s="131"/>
      <c r="O1" s="131"/>
      <c r="P1" s="133"/>
      <c r="Q1" s="242"/>
      <c r="R1" s="242"/>
      <c r="S1" s="129"/>
      <c r="T1" s="129"/>
      <c r="U1" s="129"/>
    </row>
    <row r="2" spans="1:21" ht="7.5" hidden="1" customHeight="1" x14ac:dyDescent="0.25">
      <c r="A2" s="129"/>
      <c r="B2" s="130"/>
      <c r="C2" s="131"/>
      <c r="D2" s="131"/>
      <c r="E2" s="131"/>
      <c r="F2" s="475"/>
      <c r="G2" s="135"/>
      <c r="H2" s="476"/>
      <c r="I2" s="131"/>
      <c r="J2" s="131"/>
      <c r="K2" s="131"/>
      <c r="L2" s="131"/>
      <c r="M2" s="131"/>
      <c r="N2" s="131"/>
      <c r="O2" s="131"/>
      <c r="P2" s="133"/>
      <c r="Q2" s="242"/>
      <c r="R2" s="242"/>
      <c r="S2" s="129"/>
      <c r="T2" s="129"/>
      <c r="U2" s="129"/>
    </row>
    <row r="3" spans="1:21" ht="27" hidden="1" customHeight="1" thickBot="1" x14ac:dyDescent="0.3">
      <c r="A3" s="129"/>
      <c r="B3" s="130"/>
      <c r="C3" s="131"/>
      <c r="D3" s="131"/>
      <c r="E3" s="131"/>
      <c r="F3" s="131"/>
      <c r="G3" s="131"/>
      <c r="H3" s="131"/>
      <c r="I3" s="131"/>
      <c r="J3" s="131"/>
      <c r="K3" s="131"/>
      <c r="L3" s="131"/>
      <c r="M3" s="131"/>
      <c r="N3" s="131"/>
      <c r="O3" s="131"/>
      <c r="P3" s="133"/>
      <c r="Q3" s="242"/>
      <c r="R3" s="242"/>
      <c r="S3" s="129"/>
      <c r="T3" s="129"/>
      <c r="U3" s="129"/>
    </row>
    <row r="4" spans="1:21" ht="64.5" customHeight="1" thickBot="1" x14ac:dyDescent="0.3">
      <c r="A4" s="129"/>
      <c r="B4" s="477" t="s">
        <v>176</v>
      </c>
      <c r="C4" s="478"/>
      <c r="D4" s="478"/>
      <c r="E4" s="478"/>
      <c r="F4" s="478"/>
      <c r="G4" s="478"/>
      <c r="H4" s="478"/>
      <c r="I4" s="478"/>
      <c r="J4" s="478"/>
      <c r="K4" s="478"/>
      <c r="L4" s="478"/>
      <c r="M4" s="478"/>
      <c r="N4" s="478"/>
      <c r="O4" s="478"/>
      <c r="P4" s="478"/>
      <c r="Q4" s="478"/>
      <c r="R4" s="479"/>
      <c r="S4" s="129"/>
      <c r="T4" s="129"/>
      <c r="U4" s="129"/>
    </row>
    <row r="5" spans="1:21" ht="35.25" customHeight="1" thickBot="1" x14ac:dyDescent="0.3">
      <c r="A5" s="129"/>
      <c r="B5" s="480" t="s">
        <v>177</v>
      </c>
      <c r="C5" s="481"/>
      <c r="D5" s="481"/>
      <c r="E5" s="481"/>
      <c r="F5" s="481"/>
      <c r="G5" s="481"/>
      <c r="H5" s="483"/>
      <c r="I5" s="136"/>
      <c r="J5" s="136"/>
      <c r="K5" s="481"/>
      <c r="L5" s="481"/>
      <c r="M5" s="481"/>
      <c r="N5" s="483"/>
      <c r="O5" s="480" t="s">
        <v>178</v>
      </c>
      <c r="P5" s="484"/>
      <c r="Q5" s="484"/>
      <c r="R5" s="485"/>
      <c r="S5" s="129"/>
      <c r="T5" s="129"/>
      <c r="U5" s="129"/>
    </row>
    <row r="6" spans="1:21" s="137" customFormat="1" ht="56.25" customHeight="1" thickBot="1" x14ac:dyDescent="0.5">
      <c r="A6" s="129"/>
      <c r="B6" s="487" t="s">
        <v>17</v>
      </c>
      <c r="C6" s="489" t="s">
        <v>179</v>
      </c>
      <c r="D6" s="491" t="s">
        <v>180</v>
      </c>
      <c r="E6" s="491" t="s">
        <v>181</v>
      </c>
      <c r="F6" s="491" t="s">
        <v>182</v>
      </c>
      <c r="G6" s="491" t="s">
        <v>61</v>
      </c>
      <c r="H6" s="499" t="s">
        <v>183</v>
      </c>
      <c r="I6" s="521"/>
      <c r="J6" s="498" t="s">
        <v>184</v>
      </c>
      <c r="K6" s="496"/>
      <c r="L6" s="496"/>
      <c r="M6" s="496"/>
      <c r="N6" s="497"/>
      <c r="O6" s="491" t="s">
        <v>185</v>
      </c>
      <c r="P6" s="505" t="s">
        <v>186</v>
      </c>
      <c r="Q6" s="520" t="s">
        <v>79</v>
      </c>
      <c r="R6" s="520"/>
      <c r="S6" s="129"/>
      <c r="T6" s="129"/>
      <c r="U6" s="129"/>
    </row>
    <row r="7" spans="1:21" s="138" customFormat="1" ht="129" customHeight="1" thickBot="1" x14ac:dyDescent="0.5">
      <c r="A7" s="129"/>
      <c r="B7" s="488"/>
      <c r="C7" s="490"/>
      <c r="D7" s="489"/>
      <c r="E7" s="489"/>
      <c r="F7" s="489"/>
      <c r="G7" s="489"/>
      <c r="H7" s="522"/>
      <c r="I7" s="523"/>
      <c r="J7" s="166" t="s">
        <v>189</v>
      </c>
      <c r="K7" s="166" t="s">
        <v>190</v>
      </c>
      <c r="L7" s="166" t="s">
        <v>191</v>
      </c>
      <c r="M7" s="166" t="s">
        <v>193</v>
      </c>
      <c r="N7" s="205" t="s">
        <v>194</v>
      </c>
      <c r="O7" s="489"/>
      <c r="P7" s="506"/>
      <c r="Q7" s="265" t="s">
        <v>195</v>
      </c>
      <c r="R7" s="265" t="s">
        <v>120</v>
      </c>
      <c r="S7" s="129"/>
      <c r="T7" s="129"/>
      <c r="U7" s="129"/>
    </row>
    <row r="8" spans="1:21" ht="300.75" customHeight="1" x14ac:dyDescent="0.25">
      <c r="A8" s="129"/>
      <c r="B8" s="492">
        <v>1</v>
      </c>
      <c r="C8" s="421" t="s">
        <v>196</v>
      </c>
      <c r="D8" s="462" t="s">
        <v>197</v>
      </c>
      <c r="E8" s="445">
        <v>1</v>
      </c>
      <c r="F8" s="486" t="s">
        <v>198</v>
      </c>
      <c r="G8" s="229" t="s">
        <v>199</v>
      </c>
      <c r="H8" s="445">
        <f>'OAP-DAB'!H8</f>
        <v>0.3</v>
      </c>
      <c r="I8" s="181">
        <f>'OAP-DAB'!I8</f>
        <v>0.5</v>
      </c>
      <c r="J8" s="445">
        <f>'OAP-DAB'!J8</f>
        <v>0.4</v>
      </c>
      <c r="K8" s="445">
        <f>'OAP-DAB'!K8</f>
        <v>0.46666666666666662</v>
      </c>
      <c r="L8" s="421"/>
      <c r="M8" s="495">
        <f>'OAP-DAB'!N8</f>
        <v>0.6</v>
      </c>
      <c r="N8" s="511">
        <f>'OAP-DAB'!O8</f>
        <v>0.53333333333333333</v>
      </c>
      <c r="O8" s="418">
        <f>'OAP-DAB'!P8</f>
        <v>1</v>
      </c>
      <c r="P8" s="517">
        <f>'OAP-DAB'!Q8</f>
        <v>0.3</v>
      </c>
      <c r="Q8" s="243" t="s">
        <v>332</v>
      </c>
      <c r="R8" s="507" t="s">
        <v>227</v>
      </c>
      <c r="S8" s="129"/>
      <c r="T8" s="129"/>
      <c r="U8" s="129"/>
    </row>
    <row r="9" spans="1:21" ht="201" customHeight="1" x14ac:dyDescent="0.25">
      <c r="A9" s="129"/>
      <c r="B9" s="465"/>
      <c r="C9" s="422"/>
      <c r="D9" s="463"/>
      <c r="E9" s="422"/>
      <c r="F9" s="422"/>
      <c r="G9" s="230" t="s">
        <v>200</v>
      </c>
      <c r="H9" s="422"/>
      <c r="I9" s="167">
        <f>'OAP-DAB'!I9</f>
        <v>0.5</v>
      </c>
      <c r="J9" s="422"/>
      <c r="K9" s="422"/>
      <c r="L9" s="422"/>
      <c r="M9" s="451"/>
      <c r="N9" s="512"/>
      <c r="O9" s="419"/>
      <c r="P9" s="518"/>
      <c r="Q9" s="244" t="s">
        <v>333</v>
      </c>
      <c r="R9" s="507"/>
      <c r="S9" s="129"/>
      <c r="T9" s="129"/>
      <c r="U9" s="129"/>
    </row>
    <row r="10" spans="1:21" ht="94.5" customHeight="1" x14ac:dyDescent="0.25">
      <c r="A10" s="129"/>
      <c r="B10" s="465"/>
      <c r="C10" s="422"/>
      <c r="D10" s="463"/>
      <c r="E10" s="422"/>
      <c r="F10" s="422"/>
      <c r="G10" s="230" t="s">
        <v>231</v>
      </c>
      <c r="H10" s="422"/>
      <c r="I10" s="167">
        <f>'OAP-DAB'!I10</f>
        <v>0.4</v>
      </c>
      <c r="J10" s="422"/>
      <c r="K10" s="422"/>
      <c r="L10" s="422"/>
      <c r="M10" s="451"/>
      <c r="N10" s="512"/>
      <c r="O10" s="419"/>
      <c r="P10" s="518"/>
      <c r="Q10" s="244" t="s">
        <v>334</v>
      </c>
      <c r="R10" s="507"/>
      <c r="S10" s="129"/>
      <c r="T10" s="129"/>
      <c r="U10" s="129"/>
    </row>
    <row r="11" spans="1:21" ht="48" hidden="1" customHeight="1" x14ac:dyDescent="0.25">
      <c r="A11" s="129"/>
      <c r="B11" s="465"/>
      <c r="C11" s="422"/>
      <c r="D11" s="463"/>
      <c r="E11" s="422"/>
      <c r="F11" s="422"/>
      <c r="G11" s="231"/>
      <c r="H11" s="422"/>
      <c r="I11" s="167">
        <f>'OAP-DAB'!I11</f>
        <v>0</v>
      </c>
      <c r="J11" s="422"/>
      <c r="K11" s="422"/>
      <c r="L11" s="422"/>
      <c r="M11" s="451"/>
      <c r="N11" s="512"/>
      <c r="O11" s="419"/>
      <c r="P11" s="518"/>
      <c r="Q11" s="245"/>
      <c r="R11" s="257"/>
      <c r="S11" s="129"/>
      <c r="T11" s="129"/>
      <c r="U11" s="129"/>
    </row>
    <row r="12" spans="1:21" ht="13.5" hidden="1" customHeight="1" x14ac:dyDescent="0.25">
      <c r="A12" s="129"/>
      <c r="B12" s="465"/>
      <c r="C12" s="422"/>
      <c r="D12" s="463"/>
      <c r="E12" s="422"/>
      <c r="F12" s="422"/>
      <c r="G12" s="231"/>
      <c r="H12" s="422"/>
      <c r="I12" s="167">
        <f>'OAP-DAB'!I12</f>
        <v>0</v>
      </c>
      <c r="J12" s="422"/>
      <c r="K12" s="422"/>
      <c r="L12" s="422"/>
      <c r="M12" s="451"/>
      <c r="N12" s="512"/>
      <c r="O12" s="419"/>
      <c r="P12" s="518"/>
      <c r="Q12" s="245"/>
      <c r="R12" s="258"/>
      <c r="S12" s="129"/>
      <c r="T12" s="129"/>
      <c r="U12" s="129"/>
    </row>
    <row r="13" spans="1:21" ht="220.5" customHeight="1" x14ac:dyDescent="0.25">
      <c r="A13" s="129"/>
      <c r="B13" s="465">
        <v>2</v>
      </c>
      <c r="C13" s="473" t="s">
        <v>202</v>
      </c>
      <c r="D13" s="463" t="s">
        <v>203</v>
      </c>
      <c r="E13" s="467">
        <v>1</v>
      </c>
      <c r="F13" s="468" t="s">
        <v>198</v>
      </c>
      <c r="G13" s="230" t="s">
        <v>204</v>
      </c>
      <c r="H13" s="425">
        <v>0.35</v>
      </c>
      <c r="I13" s="167">
        <f>'OAP-DAB'!I13</f>
        <v>0.3</v>
      </c>
      <c r="J13" s="467">
        <v>0.3</v>
      </c>
      <c r="K13" s="425">
        <f>'OAP-DAB'!K13</f>
        <v>0.33333333333333331</v>
      </c>
      <c r="L13" s="449"/>
      <c r="M13" s="425">
        <f>'OAP-DAB'!N13</f>
        <v>0.7</v>
      </c>
      <c r="N13" s="512">
        <f>'OAP-DAB'!O13</f>
        <v>0.66666666666666663</v>
      </c>
      <c r="O13" s="419">
        <f>'OAP-DAB'!P13</f>
        <v>1</v>
      </c>
      <c r="P13" s="518">
        <f>'OAP-DAB'!Q13</f>
        <v>0.35</v>
      </c>
      <c r="Q13" s="244" t="s">
        <v>335</v>
      </c>
      <c r="R13" s="507" t="s">
        <v>236</v>
      </c>
      <c r="S13" s="129"/>
      <c r="T13" s="129"/>
      <c r="U13" s="129"/>
    </row>
    <row r="14" spans="1:21" ht="174" customHeight="1" x14ac:dyDescent="0.25">
      <c r="A14" s="129"/>
      <c r="B14" s="465"/>
      <c r="C14" s="473"/>
      <c r="D14" s="463"/>
      <c r="E14" s="422"/>
      <c r="F14" s="422"/>
      <c r="G14" s="230" t="s">
        <v>205</v>
      </c>
      <c r="H14" s="425"/>
      <c r="I14" s="167">
        <f>'OAP-DAB'!I14</f>
        <v>0.4</v>
      </c>
      <c r="J14" s="422"/>
      <c r="K14" s="425"/>
      <c r="L14" s="449"/>
      <c r="M14" s="425"/>
      <c r="N14" s="512"/>
      <c r="O14" s="419"/>
      <c r="P14" s="518"/>
      <c r="Q14" s="244" t="s">
        <v>336</v>
      </c>
      <c r="R14" s="507"/>
      <c r="S14" s="129"/>
      <c r="T14" s="129"/>
      <c r="U14" s="129"/>
    </row>
    <row r="15" spans="1:21" ht="163.5" customHeight="1" x14ac:dyDescent="0.25">
      <c r="A15" s="129"/>
      <c r="B15" s="465"/>
      <c r="C15" s="473"/>
      <c r="D15" s="463"/>
      <c r="E15" s="422"/>
      <c r="F15" s="422"/>
      <c r="G15" s="230" t="s">
        <v>206</v>
      </c>
      <c r="H15" s="425"/>
      <c r="I15" s="451">
        <f>'OAP-DAB'!I15</f>
        <v>0.3</v>
      </c>
      <c r="J15" s="422"/>
      <c r="K15" s="425"/>
      <c r="L15" s="449"/>
      <c r="M15" s="425"/>
      <c r="N15" s="512"/>
      <c r="O15" s="419"/>
      <c r="P15" s="518"/>
      <c r="Q15" s="244" t="s">
        <v>337</v>
      </c>
      <c r="R15" s="507"/>
      <c r="S15" s="129"/>
      <c r="T15" s="129"/>
      <c r="U15" s="129"/>
    </row>
    <row r="16" spans="1:21" ht="45" hidden="1" customHeight="1" x14ac:dyDescent="0.25">
      <c r="A16" s="129"/>
      <c r="B16" s="465"/>
      <c r="C16" s="473"/>
      <c r="D16" s="463"/>
      <c r="E16" s="422"/>
      <c r="F16" s="422"/>
      <c r="G16" s="231"/>
      <c r="H16" s="425"/>
      <c r="I16" s="451">
        <f>'OAP-DAB'!I16</f>
        <v>0</v>
      </c>
      <c r="J16" s="422"/>
      <c r="K16" s="425"/>
      <c r="L16" s="449"/>
      <c r="M16" s="425"/>
      <c r="N16" s="512"/>
      <c r="O16" s="419"/>
      <c r="P16" s="518"/>
      <c r="Q16" s="245"/>
      <c r="R16" s="259"/>
      <c r="S16" s="129"/>
      <c r="T16" s="129"/>
      <c r="U16" s="129"/>
    </row>
    <row r="17" spans="1:21" ht="197.25" customHeight="1" x14ac:dyDescent="0.25">
      <c r="A17" s="129"/>
      <c r="B17" s="465">
        <v>3</v>
      </c>
      <c r="C17" s="422" t="s">
        <v>207</v>
      </c>
      <c r="D17" s="463" t="s">
        <v>208</v>
      </c>
      <c r="E17" s="467">
        <v>1</v>
      </c>
      <c r="F17" s="468" t="s">
        <v>198</v>
      </c>
      <c r="G17" s="232" t="s">
        <v>209</v>
      </c>
      <c r="H17" s="425">
        <v>0.35</v>
      </c>
      <c r="I17" s="167">
        <f>'OAP-DAB'!I17</f>
        <v>0.4</v>
      </c>
      <c r="J17" s="467">
        <v>0.4</v>
      </c>
      <c r="K17" s="425">
        <f>'OAP-DAB'!K17</f>
        <v>0.43333333333333335</v>
      </c>
      <c r="L17" s="449"/>
      <c r="M17" s="425">
        <f>'OAP-DAB'!N17</f>
        <v>0.6</v>
      </c>
      <c r="N17" s="512">
        <f>'OAP-DAB'!O17</f>
        <v>0.56666666666666676</v>
      </c>
      <c r="O17" s="419">
        <f>'OAP-DAB'!P17</f>
        <v>1</v>
      </c>
      <c r="P17" s="518">
        <f>'OAP-DAB'!Q17</f>
        <v>0.35</v>
      </c>
      <c r="Q17" s="244" t="s">
        <v>338</v>
      </c>
      <c r="R17" s="507" t="s">
        <v>210</v>
      </c>
      <c r="S17" s="129"/>
      <c r="T17" s="129"/>
      <c r="U17" s="129"/>
    </row>
    <row r="18" spans="1:21" ht="77.25" customHeight="1" x14ac:dyDescent="0.25">
      <c r="A18" s="129"/>
      <c r="B18" s="465"/>
      <c r="C18" s="422"/>
      <c r="D18" s="463"/>
      <c r="E18" s="422"/>
      <c r="F18" s="422"/>
      <c r="G18" s="230" t="s">
        <v>211</v>
      </c>
      <c r="H18" s="425"/>
      <c r="I18" s="167">
        <f>'OAP-DAB'!I18</f>
        <v>0.5</v>
      </c>
      <c r="J18" s="422"/>
      <c r="K18" s="425"/>
      <c r="L18" s="449"/>
      <c r="M18" s="425"/>
      <c r="N18" s="512"/>
      <c r="O18" s="419"/>
      <c r="P18" s="518"/>
      <c r="Q18" s="244" t="s">
        <v>339</v>
      </c>
      <c r="R18" s="507"/>
      <c r="S18" s="129"/>
      <c r="T18" s="129"/>
      <c r="U18" s="129"/>
    </row>
    <row r="19" spans="1:21" ht="269.25" customHeight="1" thickBot="1" x14ac:dyDescent="0.3">
      <c r="A19" s="129"/>
      <c r="B19" s="466"/>
      <c r="C19" s="423"/>
      <c r="D19" s="464"/>
      <c r="E19" s="423"/>
      <c r="F19" s="423"/>
      <c r="G19" s="233" t="s">
        <v>212</v>
      </c>
      <c r="H19" s="426"/>
      <c r="I19" s="173">
        <f>'OAP-DAB'!I19</f>
        <v>0.4</v>
      </c>
      <c r="J19" s="423"/>
      <c r="K19" s="426"/>
      <c r="L19" s="450"/>
      <c r="M19" s="426"/>
      <c r="N19" s="513"/>
      <c r="O19" s="420"/>
      <c r="P19" s="519"/>
      <c r="Q19" s="246" t="s">
        <v>340</v>
      </c>
      <c r="R19" s="507"/>
      <c r="S19" s="129"/>
      <c r="T19" s="129"/>
      <c r="U19" s="129"/>
    </row>
    <row r="20" spans="1:21" ht="27" customHeight="1" thickBot="1" x14ac:dyDescent="0.3">
      <c r="A20" s="129"/>
      <c r="B20" s="427" t="s">
        <v>48</v>
      </c>
      <c r="C20" s="428"/>
      <c r="D20" s="428"/>
      <c r="E20" s="428"/>
      <c r="F20" s="428"/>
      <c r="G20" s="429"/>
      <c r="H20" s="170">
        <f>IF(SUM(H8:H19)&gt;100%,"supera el 100%",SUM(H8:H19))</f>
        <v>0.99999999999999989</v>
      </c>
      <c r="I20" s="179"/>
      <c r="J20" s="179"/>
      <c r="K20" s="202">
        <f>AVERAGE(K8:K19)</f>
        <v>0.41111111111111115</v>
      </c>
      <c r="L20" s="180"/>
      <c r="M20" s="180"/>
      <c r="N20" s="206">
        <f>AVERAGE(N8:N19)</f>
        <v>0.58888888888888891</v>
      </c>
      <c r="O20" s="207"/>
      <c r="P20" s="206">
        <f>SUM(P8:P19)</f>
        <v>0.99999999999999989</v>
      </c>
      <c r="Q20" s="247"/>
      <c r="R20" s="260"/>
      <c r="S20" s="129"/>
      <c r="T20" s="129"/>
      <c r="U20" s="129"/>
    </row>
    <row r="21" spans="1:21" ht="27" customHeight="1" thickBot="1" x14ac:dyDescent="0.3">
      <c r="A21" s="129"/>
      <c r="B21" s="430" t="s">
        <v>213</v>
      </c>
      <c r="C21" s="430"/>
      <c r="D21" s="430"/>
      <c r="E21" s="430"/>
      <c r="F21" s="430"/>
      <c r="G21" s="430"/>
      <c r="H21" s="430"/>
      <c r="I21" s="430"/>
      <c r="J21" s="430"/>
      <c r="K21" s="430"/>
      <c r="L21" s="430"/>
      <c r="M21" s="430"/>
      <c r="N21" s="430"/>
      <c r="O21" s="430"/>
      <c r="P21" s="146"/>
      <c r="Q21" s="247"/>
      <c r="R21" s="260"/>
      <c r="S21" s="129"/>
      <c r="T21" s="129"/>
      <c r="U21" s="129"/>
    </row>
    <row r="22" spans="1:21" ht="63.75" customHeight="1" x14ac:dyDescent="0.25">
      <c r="A22" s="129"/>
      <c r="B22" s="459"/>
      <c r="C22" s="462" t="s">
        <v>214</v>
      </c>
      <c r="D22" s="421" t="s">
        <v>215</v>
      </c>
      <c r="E22" s="421">
        <v>1</v>
      </c>
      <c r="F22" s="421" t="s">
        <v>198</v>
      </c>
      <c r="G22" s="234" t="s">
        <v>216</v>
      </c>
      <c r="H22" s="424">
        <v>0.05</v>
      </c>
      <c r="I22" s="200">
        <f>'OAP-DAB'!I22</f>
        <v>0.45</v>
      </c>
      <c r="J22" s="445">
        <v>0.4</v>
      </c>
      <c r="K22" s="439">
        <f>'OAP-DAB'!K22</f>
        <v>2.0833333333333336E-2</v>
      </c>
      <c r="L22" s="442"/>
      <c r="M22" s="445">
        <f>'OAP-DAB'!N22</f>
        <v>0.6</v>
      </c>
      <c r="N22" s="511">
        <f>'OAP-DAB'!O22</f>
        <v>2.9166666666666671E-2</v>
      </c>
      <c r="O22" s="418">
        <f>'OAP-DAB'!P22</f>
        <v>0.05</v>
      </c>
      <c r="P22" s="517">
        <f>'OAP-DAB'!Q22</f>
        <v>0.05</v>
      </c>
      <c r="Q22" s="248" t="s">
        <v>341</v>
      </c>
      <c r="R22" s="514" t="s">
        <v>245</v>
      </c>
      <c r="S22" s="129"/>
      <c r="T22" s="129"/>
      <c r="U22" s="129"/>
    </row>
    <row r="23" spans="1:21" ht="230.25" customHeight="1" x14ac:dyDescent="0.25">
      <c r="A23" s="129"/>
      <c r="B23" s="460"/>
      <c r="C23" s="463"/>
      <c r="D23" s="422"/>
      <c r="E23" s="422"/>
      <c r="F23" s="422"/>
      <c r="G23" s="230" t="s">
        <v>246</v>
      </c>
      <c r="H23" s="425"/>
      <c r="I23" s="199">
        <f>'OAP-DAB'!I23</f>
        <v>0.4</v>
      </c>
      <c r="J23" s="422"/>
      <c r="K23" s="440"/>
      <c r="L23" s="443"/>
      <c r="M23" s="422"/>
      <c r="N23" s="512"/>
      <c r="O23" s="419"/>
      <c r="P23" s="518"/>
      <c r="Q23" s="249" t="s">
        <v>343</v>
      </c>
      <c r="R23" s="515"/>
      <c r="S23" s="129"/>
      <c r="T23" s="129"/>
      <c r="U23" s="129"/>
    </row>
    <row r="24" spans="1:21" ht="171" customHeight="1" thickBot="1" x14ac:dyDescent="0.3">
      <c r="A24" s="129"/>
      <c r="B24" s="461"/>
      <c r="C24" s="464"/>
      <c r="D24" s="423"/>
      <c r="E24" s="423"/>
      <c r="F24" s="423"/>
      <c r="G24" s="235" t="s">
        <v>218</v>
      </c>
      <c r="H24" s="426"/>
      <c r="I24" s="201">
        <f>'OAP-DAB'!I24</f>
        <v>0.4</v>
      </c>
      <c r="J24" s="423"/>
      <c r="K24" s="441"/>
      <c r="L24" s="444"/>
      <c r="M24" s="423"/>
      <c r="N24" s="513"/>
      <c r="O24" s="420"/>
      <c r="P24" s="519"/>
      <c r="Q24" s="250" t="s">
        <v>342</v>
      </c>
      <c r="R24" s="516"/>
      <c r="S24" s="129"/>
      <c r="T24" s="129"/>
      <c r="U24" s="129"/>
    </row>
    <row r="25" spans="1:21" ht="27" customHeight="1" thickBot="1" x14ac:dyDescent="0.3">
      <c r="A25" s="129"/>
      <c r="B25" s="456" t="s">
        <v>48</v>
      </c>
      <c r="C25" s="457"/>
      <c r="D25" s="457"/>
      <c r="E25" s="457"/>
      <c r="F25" s="457"/>
      <c r="G25" s="458"/>
      <c r="H25" s="174">
        <f>SUM(H20,H22)</f>
        <v>1.0499999999999998</v>
      </c>
      <c r="I25" s="175"/>
      <c r="J25" s="175"/>
      <c r="K25" s="196">
        <f>SUM(K20,K22)</f>
        <v>0.43194444444444446</v>
      </c>
      <c r="L25" s="176"/>
      <c r="M25" s="176"/>
      <c r="N25" s="217">
        <f>SUM(N20,N22)</f>
        <v>0.61805555555555558</v>
      </c>
      <c r="O25" s="208"/>
      <c r="P25" s="217">
        <f>SUM(P20,P22)</f>
        <v>1.0499999999999998</v>
      </c>
      <c r="Q25" s="247"/>
      <c r="R25" s="261"/>
      <c r="S25" s="129"/>
      <c r="T25" s="129"/>
      <c r="U25" s="129"/>
    </row>
    <row r="26" spans="1:21" ht="29.25" customHeight="1" thickBot="1" x14ac:dyDescent="0.3">
      <c r="A26" s="129"/>
      <c r="B26" s="139"/>
      <c r="C26" s="140"/>
      <c r="D26" s="141"/>
      <c r="E26" s="141"/>
      <c r="F26" s="140"/>
      <c r="G26" s="140"/>
      <c r="H26" s="141"/>
      <c r="I26" s="141"/>
      <c r="J26" s="141"/>
      <c r="K26" s="141"/>
      <c r="L26" s="141"/>
      <c r="M26" s="141"/>
      <c r="N26" s="141"/>
      <c r="O26" s="141"/>
      <c r="P26" s="142"/>
      <c r="Q26" s="251"/>
      <c r="R26" s="262"/>
      <c r="S26" s="129"/>
      <c r="T26" s="129"/>
      <c r="U26" s="129"/>
    </row>
    <row r="27" spans="1:21" ht="48.75" customHeight="1" x14ac:dyDescent="0.35">
      <c r="A27" s="129"/>
      <c r="B27" s="139"/>
      <c r="C27" s="144" t="s">
        <v>219</v>
      </c>
      <c r="D27" s="509">
        <f>+'OAP-DAB'!D27:E27</f>
        <v>44956</v>
      </c>
      <c r="E27" s="510"/>
      <c r="F27" s="141"/>
      <c r="G27" s="404" t="str">
        <f>+'OAP-DAB'!G27</f>
        <v>Francisco Augusto Giuseppe Rossi Buenaventura</v>
      </c>
      <c r="H27" s="405"/>
      <c r="I27" s="405"/>
      <c r="J27" s="406"/>
      <c r="K27" s="131"/>
      <c r="L27" s="433" t="str">
        <f>+'OAP-DAB'!L27</f>
        <v>Carlos Alberto Robles Cocuyame</v>
      </c>
      <c r="M27" s="434"/>
      <c r="N27" s="434"/>
      <c r="O27" s="435"/>
      <c r="P27" s="145"/>
      <c r="Q27" s="252"/>
      <c r="R27" s="261"/>
      <c r="S27" s="129"/>
      <c r="T27" s="129"/>
      <c r="U27" s="129"/>
    </row>
    <row r="28" spans="1:21" ht="48" customHeight="1" thickBot="1" x14ac:dyDescent="0.3">
      <c r="A28" s="129"/>
      <c r="B28" s="139"/>
      <c r="C28" s="144" t="s">
        <v>221</v>
      </c>
      <c r="D28" s="508" t="s">
        <v>222</v>
      </c>
      <c r="E28" s="508"/>
      <c r="F28" s="141"/>
      <c r="G28" s="412" t="s">
        <v>223</v>
      </c>
      <c r="H28" s="413"/>
      <c r="I28" s="413"/>
      <c r="J28" s="414"/>
      <c r="K28" s="131"/>
      <c r="L28" s="415" t="s">
        <v>224</v>
      </c>
      <c r="M28" s="416"/>
      <c r="N28" s="416"/>
      <c r="O28" s="417"/>
      <c r="P28" s="148"/>
      <c r="Q28" s="253"/>
      <c r="R28" s="263"/>
      <c r="S28" s="129"/>
      <c r="T28" s="129"/>
      <c r="U28" s="129"/>
    </row>
    <row r="29" spans="1:21" ht="27" thickBot="1" x14ac:dyDescent="0.3">
      <c r="A29" s="129"/>
      <c r="B29" s="151"/>
      <c r="C29" s="152"/>
      <c r="D29" s="153"/>
      <c r="E29" s="153"/>
      <c r="F29" s="153"/>
      <c r="G29" s="153"/>
      <c r="H29" s="153"/>
      <c r="I29" s="153"/>
      <c r="J29" s="153"/>
      <c r="K29" s="153"/>
      <c r="L29" s="153"/>
      <c r="M29" s="153"/>
      <c r="N29" s="153"/>
      <c r="O29" s="153"/>
      <c r="P29" s="154"/>
      <c r="Q29" s="254"/>
      <c r="R29" s="264"/>
      <c r="S29" s="129"/>
      <c r="T29" s="129"/>
      <c r="U29" s="129"/>
    </row>
    <row r="30" spans="1:21" ht="26.25" x14ac:dyDescent="0.25">
      <c r="A30" s="129"/>
      <c r="B30" s="129"/>
      <c r="C30" s="129"/>
      <c r="D30" s="129"/>
      <c r="E30" s="129"/>
      <c r="F30" s="129"/>
      <c r="G30" s="129"/>
      <c r="H30" s="129"/>
      <c r="I30" s="129"/>
      <c r="J30" s="129"/>
      <c r="K30" s="129"/>
      <c r="L30" s="129"/>
      <c r="M30" s="129"/>
      <c r="N30" s="129"/>
      <c r="O30" s="129"/>
      <c r="P30" s="129"/>
      <c r="Q30" s="255"/>
      <c r="R30" s="255"/>
      <c r="S30" s="129"/>
      <c r="T30" s="129"/>
      <c r="U30" s="129"/>
    </row>
    <row r="31" spans="1:21" ht="26.25" x14ac:dyDescent="0.25">
      <c r="A31" s="129"/>
      <c r="B31" s="129"/>
      <c r="C31" s="129"/>
      <c r="D31" s="129"/>
      <c r="E31" s="129"/>
      <c r="F31" s="129"/>
      <c r="G31" s="129"/>
      <c r="H31" s="129"/>
      <c r="I31" s="129"/>
      <c r="J31" s="129"/>
      <c r="K31" s="129"/>
      <c r="L31" s="129"/>
      <c r="M31" s="129"/>
      <c r="N31" s="129"/>
      <c r="O31" s="129"/>
      <c r="P31" s="129"/>
      <c r="Q31" s="255"/>
      <c r="R31" s="255"/>
      <c r="S31" s="129"/>
      <c r="T31" s="129"/>
      <c r="U31" s="129"/>
    </row>
    <row r="32" spans="1:21" ht="26.25" x14ac:dyDescent="0.3">
      <c r="A32" s="129"/>
    </row>
  </sheetData>
  <mergeCells count="83">
    <mergeCell ref="H6:I7"/>
    <mergeCell ref="J6:N6"/>
    <mergeCell ref="O6:O7"/>
    <mergeCell ref="P6:P7"/>
    <mergeCell ref="P8:P12"/>
    <mergeCell ref="L8:L12"/>
    <mergeCell ref="M8:M12"/>
    <mergeCell ref="N8:N12"/>
    <mergeCell ref="O8:O12"/>
    <mergeCell ref="Q6:R6"/>
    <mergeCell ref="B20:G20"/>
    <mergeCell ref="B6:B7"/>
    <mergeCell ref="C6:C7"/>
    <mergeCell ref="D6:D7"/>
    <mergeCell ref="E6:E7"/>
    <mergeCell ref="F6:F7"/>
    <mergeCell ref="G6:G7"/>
    <mergeCell ref="F13:F16"/>
    <mergeCell ref="J8:J12"/>
    <mergeCell ref="K8:K12"/>
    <mergeCell ref="I15:I16"/>
    <mergeCell ref="B8:B12"/>
    <mergeCell ref="C8:C12"/>
    <mergeCell ref="D8:D12"/>
    <mergeCell ref="H8:H12"/>
    <mergeCell ref="F1:F2"/>
    <mergeCell ref="H1:H2"/>
    <mergeCell ref="B4:R4"/>
    <mergeCell ref="B5:H5"/>
    <mergeCell ref="K5:N5"/>
    <mergeCell ref="O5:R5"/>
    <mergeCell ref="E8:E12"/>
    <mergeCell ref="F8:F12"/>
    <mergeCell ref="H13:H16"/>
    <mergeCell ref="J13:J16"/>
    <mergeCell ref="K13:K16"/>
    <mergeCell ref="O13:O16"/>
    <mergeCell ref="P13:P16"/>
    <mergeCell ref="M13:M16"/>
    <mergeCell ref="N13:N16"/>
    <mergeCell ref="L13:L16"/>
    <mergeCell ref="H17:H19"/>
    <mergeCell ref="J17:J19"/>
    <mergeCell ref="K17:K19"/>
    <mergeCell ref="L17:L19"/>
    <mergeCell ref="B13:B16"/>
    <mergeCell ref="C13:C16"/>
    <mergeCell ref="D13:D16"/>
    <mergeCell ref="E13:E16"/>
    <mergeCell ref="B17:B19"/>
    <mergeCell ref="C17:C19"/>
    <mergeCell ref="D17:D19"/>
    <mergeCell ref="E17:E19"/>
    <mergeCell ref="F17:F19"/>
    <mergeCell ref="O17:O19"/>
    <mergeCell ref="P17:P19"/>
    <mergeCell ref="R17:R19"/>
    <mergeCell ref="M17:M19"/>
    <mergeCell ref="N17:N19"/>
    <mergeCell ref="K22:K24"/>
    <mergeCell ref="L22:L24"/>
    <mergeCell ref="E22:E24"/>
    <mergeCell ref="J22:J24"/>
    <mergeCell ref="R22:R24"/>
    <mergeCell ref="P22:P24"/>
    <mergeCell ref="F22:F24"/>
    <mergeCell ref="H22:H24"/>
    <mergeCell ref="R8:R10"/>
    <mergeCell ref="R13:R15"/>
    <mergeCell ref="B25:G25"/>
    <mergeCell ref="D28:E28"/>
    <mergeCell ref="G28:J28"/>
    <mergeCell ref="L28:O28"/>
    <mergeCell ref="D27:E27"/>
    <mergeCell ref="G27:J27"/>
    <mergeCell ref="L27:O27"/>
    <mergeCell ref="B21:O21"/>
    <mergeCell ref="B22:B24"/>
    <mergeCell ref="C22:C24"/>
    <mergeCell ref="D22:D24"/>
    <mergeCell ref="M22:M24"/>
    <mergeCell ref="N22:N24"/>
    <mergeCell ref="O22:O24"/>
  </mergeCells>
  <conditionalFormatting sqref="O8 O13 O17">
    <cfRule type="cellIs" dxfId="1" priority="2" operator="greaterThan">
      <formula>100</formula>
    </cfRule>
  </conditionalFormatting>
  <conditionalFormatting sqref="O22">
    <cfRule type="cellIs" dxfId="0" priority="1" operator="greaterThan">
      <formula>100</formula>
    </cfRule>
  </conditionalFormatting>
  <dataValidations count="1">
    <dataValidation allowBlank="1" showInputMessage="1" showErrorMessage="1" errorTitle="error" error="solo datos númericos" sqref="H8:H19" xr:uid="{00000000-0002-0000-0A00-000000000000}"/>
  </dataValidations>
  <printOptions horizontalCentered="1" verticalCentered="1"/>
  <pageMargins left="0.23622047244094491" right="0.23622047244094491" top="0.74803149606299213" bottom="0.74803149606299213" header="0.31496062992125984" footer="0.31496062992125984"/>
  <pageSetup paperSize="171" scale="10" orientation="landscape" r:id="rId1"/>
  <rowBreaks count="1" manualBreakCount="1">
    <brk id="29" max="17" man="1"/>
  </rowBreaks>
  <colBreaks count="1" manualBreakCount="1">
    <brk id="18" max="40"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sheetPr>
  <dimension ref="A1:M248"/>
  <sheetViews>
    <sheetView tabSelected="1" view="pageBreakPreview" topLeftCell="B47" zoomScale="121" zoomScaleNormal="121" zoomScaleSheetLayoutView="121" zoomScalePageLayoutView="121" workbookViewId="0">
      <selection activeCell="J64" sqref="J64"/>
    </sheetView>
  </sheetViews>
  <sheetFormatPr baseColWidth="10" defaultColWidth="10.85546875" defaultRowHeight="15" x14ac:dyDescent="0.25"/>
  <cols>
    <col min="1" max="1" width="2.42578125" style="59" customWidth="1"/>
    <col min="2" max="2" width="4" style="1" customWidth="1"/>
    <col min="3" max="3" width="24.7109375" style="1" customWidth="1"/>
    <col min="4" max="4" width="35.42578125" style="52" customWidth="1"/>
    <col min="5" max="5" width="12" style="1" customWidth="1"/>
    <col min="6" max="6" width="9.85546875" style="1" customWidth="1"/>
    <col min="7" max="7" width="12.7109375" style="1" customWidth="1"/>
    <col min="8" max="8" width="14.140625" style="1" customWidth="1"/>
    <col min="9" max="9" width="24.42578125" style="1" customWidth="1"/>
    <col min="10" max="10" width="32.140625" style="1" customWidth="1"/>
    <col min="11" max="11" width="1.7109375" style="59" customWidth="1"/>
    <col min="12" max="12" width="16.42578125" style="59" customWidth="1"/>
    <col min="13" max="16384" width="10.85546875" style="1"/>
  </cols>
  <sheetData>
    <row r="1" spans="1:12" ht="72" customHeight="1" thickBot="1" x14ac:dyDescent="0.3">
      <c r="B1" s="59"/>
      <c r="C1" s="59"/>
      <c r="D1" s="59"/>
      <c r="E1" s="59"/>
      <c r="F1" s="59"/>
      <c r="G1" s="59"/>
      <c r="H1" s="59"/>
      <c r="I1" s="59"/>
      <c r="J1" s="59"/>
      <c r="L1"/>
    </row>
    <row r="2" spans="1:12" ht="35.1" customHeight="1" thickBot="1" x14ac:dyDescent="0.3">
      <c r="A2" s="76"/>
      <c r="B2" s="525" t="s">
        <v>249</v>
      </c>
      <c r="C2" s="526"/>
      <c r="D2" s="526"/>
      <c r="E2" s="526"/>
      <c r="F2" s="526"/>
      <c r="G2" s="526"/>
      <c r="H2" s="526"/>
      <c r="I2" s="526"/>
      <c r="J2" s="527"/>
      <c r="K2" s="76"/>
      <c r="L2"/>
    </row>
    <row r="3" spans="1:12" ht="5.0999999999999996" customHeight="1" thickBot="1" x14ac:dyDescent="0.3">
      <c r="A3" s="76"/>
      <c r="B3" s="77"/>
      <c r="C3" s="77"/>
      <c r="D3" s="78"/>
      <c r="E3" s="77"/>
      <c r="F3" s="77"/>
      <c r="G3" s="77"/>
      <c r="H3" s="77"/>
      <c r="I3" s="77"/>
      <c r="J3" s="77"/>
      <c r="K3" s="76"/>
      <c r="L3"/>
    </row>
    <row r="4" spans="1:12" ht="21.95" customHeight="1" thickBot="1" x14ac:dyDescent="0.3">
      <c r="A4" s="76"/>
      <c r="B4" s="528" t="s">
        <v>250</v>
      </c>
      <c r="C4" s="529"/>
      <c r="D4" s="529"/>
      <c r="E4" s="529"/>
      <c r="F4" s="529"/>
      <c r="G4" s="529"/>
      <c r="H4" s="529"/>
      <c r="I4" s="529"/>
      <c r="J4" s="530"/>
      <c r="K4" s="76"/>
      <c r="L4"/>
    </row>
    <row r="5" spans="1:12" s="53" customFormat="1" ht="16.5" x14ac:dyDescent="0.3">
      <c r="A5" s="76"/>
      <c r="B5" s="79"/>
      <c r="C5" s="531" t="s">
        <v>251</v>
      </c>
      <c r="D5" s="531"/>
      <c r="E5" s="531"/>
      <c r="F5" s="531"/>
      <c r="G5" s="531"/>
      <c r="H5" s="531"/>
      <c r="I5" s="531"/>
      <c r="J5" s="80">
        <v>5</v>
      </c>
      <c r="K5" s="76"/>
      <c r="L5"/>
    </row>
    <row r="6" spans="1:12" s="53" customFormat="1" ht="16.5" x14ac:dyDescent="0.3">
      <c r="A6" s="76"/>
      <c r="B6" s="81"/>
      <c r="C6" s="524" t="s">
        <v>252</v>
      </c>
      <c r="D6" s="524"/>
      <c r="E6" s="524"/>
      <c r="F6" s="524"/>
      <c r="G6" s="524"/>
      <c r="H6" s="524"/>
      <c r="I6" s="524"/>
      <c r="J6" s="82">
        <v>4</v>
      </c>
      <c r="K6" s="76"/>
      <c r="L6"/>
    </row>
    <row r="7" spans="1:12" s="53" customFormat="1" ht="16.5" x14ac:dyDescent="0.3">
      <c r="A7" s="76"/>
      <c r="B7" s="81"/>
      <c r="C7" s="524" t="s">
        <v>87</v>
      </c>
      <c r="D7" s="524"/>
      <c r="E7" s="524"/>
      <c r="F7" s="524"/>
      <c r="G7" s="524"/>
      <c r="H7" s="524"/>
      <c r="I7" s="524"/>
      <c r="J7" s="82">
        <v>3</v>
      </c>
      <c r="K7" s="76"/>
      <c r="L7"/>
    </row>
    <row r="8" spans="1:12" s="53" customFormat="1" ht="16.5" x14ac:dyDescent="0.3">
      <c r="A8" s="76"/>
      <c r="B8" s="81"/>
      <c r="C8" s="524" t="s">
        <v>88</v>
      </c>
      <c r="D8" s="524"/>
      <c r="E8" s="524"/>
      <c r="F8" s="524"/>
      <c r="G8" s="524"/>
      <c r="H8" s="524"/>
      <c r="I8" s="524"/>
      <c r="J8" s="82">
        <v>2</v>
      </c>
      <c r="K8" s="76"/>
      <c r="L8"/>
    </row>
    <row r="9" spans="1:12" s="53" customFormat="1" ht="17.25" thickBot="1" x14ac:dyDescent="0.35">
      <c r="A9" s="76"/>
      <c r="B9" s="83"/>
      <c r="C9" s="532" t="s">
        <v>253</v>
      </c>
      <c r="D9" s="533"/>
      <c r="E9" s="533"/>
      <c r="F9" s="533"/>
      <c r="G9" s="533"/>
      <c r="H9" s="533"/>
      <c r="I9" s="533"/>
      <c r="J9" s="84">
        <v>1</v>
      </c>
      <c r="K9" s="76"/>
      <c r="L9"/>
    </row>
    <row r="10" spans="1:12" s="53" customFormat="1" ht="22.5" customHeight="1" thickBot="1" x14ac:dyDescent="0.35">
      <c r="A10" s="76"/>
      <c r="B10" s="76"/>
      <c r="C10" s="85"/>
      <c r="D10" s="85"/>
      <c r="E10" s="85"/>
      <c r="F10" s="85"/>
      <c r="G10" s="85"/>
      <c r="H10" s="85"/>
      <c r="I10" s="85"/>
      <c r="J10" s="86"/>
      <c r="K10" s="76"/>
      <c r="L10"/>
    </row>
    <row r="11" spans="1:12" ht="33" customHeight="1" x14ac:dyDescent="0.25">
      <c r="A11" s="76"/>
      <c r="B11" s="534" t="s">
        <v>254</v>
      </c>
      <c r="C11" s="535"/>
      <c r="D11" s="535" t="s">
        <v>255</v>
      </c>
      <c r="E11" s="535" t="s">
        <v>256</v>
      </c>
      <c r="F11" s="535"/>
      <c r="G11" s="535"/>
      <c r="H11" s="540" t="s">
        <v>257</v>
      </c>
      <c r="I11" s="543" t="s">
        <v>258</v>
      </c>
      <c r="J11" s="545" t="s">
        <v>259</v>
      </c>
      <c r="K11" s="60"/>
      <c r="L11"/>
    </row>
    <row r="12" spans="1:12" ht="27.75" customHeight="1" x14ac:dyDescent="0.25">
      <c r="A12" s="76"/>
      <c r="B12" s="536"/>
      <c r="C12" s="537"/>
      <c r="D12" s="537"/>
      <c r="E12" s="98" t="s">
        <v>260</v>
      </c>
      <c r="F12" s="98" t="s">
        <v>261</v>
      </c>
      <c r="G12" s="98" t="s">
        <v>262</v>
      </c>
      <c r="H12" s="541"/>
      <c r="I12" s="544"/>
      <c r="J12" s="546"/>
      <c r="K12" s="60"/>
      <c r="L12"/>
    </row>
    <row r="13" spans="1:12" ht="15.75" customHeight="1" x14ac:dyDescent="0.25">
      <c r="A13" s="76"/>
      <c r="B13" s="538"/>
      <c r="C13" s="539"/>
      <c r="D13" s="539"/>
      <c r="E13" s="54">
        <v>0.6</v>
      </c>
      <c r="F13" s="54">
        <v>0.2</v>
      </c>
      <c r="G13" s="54">
        <v>0.2</v>
      </c>
      <c r="H13" s="542"/>
      <c r="I13" s="544"/>
      <c r="J13" s="547"/>
      <c r="K13" s="60"/>
      <c r="L13"/>
    </row>
    <row r="14" spans="1:12" ht="22.5" x14ac:dyDescent="0.25">
      <c r="A14" s="76"/>
      <c r="B14" s="548">
        <v>1</v>
      </c>
      <c r="C14" s="548" t="s">
        <v>263</v>
      </c>
      <c r="D14" s="104" t="s">
        <v>264</v>
      </c>
      <c r="E14" s="88"/>
      <c r="F14" s="88"/>
      <c r="G14" s="88"/>
      <c r="H14" s="549"/>
      <c r="I14" s="549">
        <f>SUM(E21:G21)</f>
        <v>0</v>
      </c>
      <c r="J14" s="550"/>
      <c r="K14" s="60"/>
      <c r="L14"/>
    </row>
    <row r="15" spans="1:12" ht="67.5" x14ac:dyDescent="0.25">
      <c r="A15" s="76"/>
      <c r="B15" s="548"/>
      <c r="C15" s="548"/>
      <c r="D15" s="104" t="s">
        <v>265</v>
      </c>
      <c r="E15" s="88"/>
      <c r="F15" s="88"/>
      <c r="G15" s="88"/>
      <c r="H15" s="549"/>
      <c r="I15" s="549"/>
      <c r="J15" s="550"/>
      <c r="K15" s="60"/>
      <c r="L15"/>
    </row>
    <row r="16" spans="1:12" ht="33.75" x14ac:dyDescent="0.25">
      <c r="A16" s="76"/>
      <c r="B16" s="548"/>
      <c r="C16" s="548"/>
      <c r="D16" s="104" t="s">
        <v>266</v>
      </c>
      <c r="E16" s="88"/>
      <c r="F16" s="88"/>
      <c r="G16" s="88"/>
      <c r="H16" s="549"/>
      <c r="I16" s="549"/>
      <c r="J16" s="550"/>
      <c r="K16" s="60"/>
      <c r="L16"/>
    </row>
    <row r="17" spans="1:12" ht="33.75" x14ac:dyDescent="0.25">
      <c r="A17" s="76"/>
      <c r="B17" s="548"/>
      <c r="C17" s="548"/>
      <c r="D17" s="104" t="s">
        <v>267</v>
      </c>
      <c r="E17" s="88"/>
      <c r="F17" s="88"/>
      <c r="G17" s="88"/>
      <c r="H17" s="549"/>
      <c r="I17" s="549"/>
      <c r="J17" s="550"/>
      <c r="K17" s="60"/>
      <c r="L17"/>
    </row>
    <row r="18" spans="1:12" ht="45" x14ac:dyDescent="0.25">
      <c r="A18" s="76"/>
      <c r="B18" s="548"/>
      <c r="C18" s="548"/>
      <c r="D18" s="104" t="s">
        <v>268</v>
      </c>
      <c r="E18" s="88"/>
      <c r="F18" s="88"/>
      <c r="G18" s="88"/>
      <c r="H18" s="549"/>
      <c r="I18" s="549"/>
      <c r="J18" s="550"/>
      <c r="K18" s="60"/>
      <c r="L18"/>
    </row>
    <row r="19" spans="1:12" ht="45" x14ac:dyDescent="0.25">
      <c r="A19" s="76"/>
      <c r="B19" s="548"/>
      <c r="C19" s="548"/>
      <c r="D19" s="104" t="s">
        <v>269</v>
      </c>
      <c r="E19" s="88"/>
      <c r="F19" s="88"/>
      <c r="G19" s="88"/>
      <c r="H19" s="549"/>
      <c r="I19" s="549"/>
      <c r="J19" s="550"/>
      <c r="K19" s="60"/>
      <c r="L19"/>
    </row>
    <row r="20" spans="1:12" ht="33.75" x14ac:dyDescent="0.25">
      <c r="A20" s="76"/>
      <c r="B20" s="548"/>
      <c r="C20" s="548"/>
      <c r="D20" s="104" t="s">
        <v>270</v>
      </c>
      <c r="E20" s="88"/>
      <c r="F20" s="88"/>
      <c r="G20" s="88"/>
      <c r="H20" s="549"/>
      <c r="I20" s="549"/>
      <c r="J20" s="550"/>
      <c r="K20" s="60"/>
      <c r="L20"/>
    </row>
    <row r="21" spans="1:12" ht="24.75" customHeight="1" x14ac:dyDescent="0.25">
      <c r="A21" s="76"/>
      <c r="B21" s="551" t="s">
        <v>271</v>
      </c>
      <c r="C21" s="551"/>
      <c r="D21" s="551"/>
      <c r="E21" s="51">
        <f>SUM(E14:E20)/7*60%</f>
        <v>0</v>
      </c>
      <c r="F21" s="56">
        <f>SUM(F14:F20)/7*20%</f>
        <v>0</v>
      </c>
      <c r="G21" s="56">
        <f>SUM(G14:G20)/7*20%</f>
        <v>0</v>
      </c>
      <c r="H21" s="549"/>
      <c r="I21" s="549"/>
      <c r="J21" s="550"/>
      <c r="K21" s="60"/>
      <c r="L21"/>
    </row>
    <row r="22" spans="1:12" ht="45" x14ac:dyDescent="0.25">
      <c r="A22" s="76"/>
      <c r="B22" s="548">
        <v>2</v>
      </c>
      <c r="C22" s="548" t="s">
        <v>272</v>
      </c>
      <c r="D22" s="104" t="s">
        <v>273</v>
      </c>
      <c r="E22" s="99"/>
      <c r="F22" s="99"/>
      <c r="G22" s="99"/>
      <c r="H22" s="549"/>
      <c r="I22" s="549">
        <f>SUM(E27:G27)</f>
        <v>0</v>
      </c>
      <c r="J22" s="552"/>
      <c r="K22" s="60"/>
      <c r="L22"/>
    </row>
    <row r="23" spans="1:12" ht="45" x14ac:dyDescent="0.25">
      <c r="A23" s="76"/>
      <c r="B23" s="548"/>
      <c r="C23" s="548"/>
      <c r="D23" s="104" t="s">
        <v>274</v>
      </c>
      <c r="E23" s="99"/>
      <c r="F23" s="99"/>
      <c r="G23" s="99"/>
      <c r="H23" s="549"/>
      <c r="I23" s="549"/>
      <c r="J23" s="552"/>
      <c r="K23" s="60"/>
      <c r="L23"/>
    </row>
    <row r="24" spans="1:12" ht="56.25" x14ac:dyDescent="0.25">
      <c r="A24" s="76"/>
      <c r="B24" s="548"/>
      <c r="C24" s="548"/>
      <c r="D24" s="104" t="s">
        <v>275</v>
      </c>
      <c r="E24" s="99"/>
      <c r="F24" s="99"/>
      <c r="G24" s="99"/>
      <c r="H24" s="549"/>
      <c r="I24" s="549"/>
      <c r="J24" s="552"/>
      <c r="K24" s="60"/>
      <c r="L24"/>
    </row>
    <row r="25" spans="1:12" ht="33.75" x14ac:dyDescent="0.25">
      <c r="A25" s="76"/>
      <c r="B25" s="548"/>
      <c r="C25" s="548"/>
      <c r="D25" s="104" t="s">
        <v>276</v>
      </c>
      <c r="E25" s="99"/>
      <c r="F25" s="99"/>
      <c r="G25" s="99"/>
      <c r="H25" s="549"/>
      <c r="I25" s="549"/>
      <c r="J25" s="552"/>
      <c r="K25" s="60"/>
      <c r="L25"/>
    </row>
    <row r="26" spans="1:12" ht="22.5" x14ac:dyDescent="0.25">
      <c r="A26" s="76"/>
      <c r="B26" s="548"/>
      <c r="C26" s="548"/>
      <c r="D26" s="104" t="s">
        <v>277</v>
      </c>
      <c r="E26" s="99"/>
      <c r="F26" s="99"/>
      <c r="G26" s="99"/>
      <c r="H26" s="549"/>
      <c r="I26" s="549"/>
      <c r="J26" s="552"/>
      <c r="K26" s="60"/>
      <c r="L26"/>
    </row>
    <row r="27" spans="1:12" ht="24.75" customHeight="1" x14ac:dyDescent="0.25">
      <c r="A27" s="76"/>
      <c r="B27" s="551" t="s">
        <v>278</v>
      </c>
      <c r="C27" s="551"/>
      <c r="D27" s="551"/>
      <c r="E27" s="56">
        <f>SUM(E22:E26)/5*60%</f>
        <v>0</v>
      </c>
      <c r="F27" s="56">
        <f>SUM(F22:F26)/5*20%</f>
        <v>0</v>
      </c>
      <c r="G27" s="56">
        <f>SUM(G22:G26)/5*20%</f>
        <v>0</v>
      </c>
      <c r="H27" s="549"/>
      <c r="I27" s="549"/>
      <c r="J27" s="552"/>
      <c r="K27" s="60"/>
      <c r="L27"/>
    </row>
    <row r="28" spans="1:12" x14ac:dyDescent="0.25">
      <c r="A28" s="76"/>
      <c r="B28" s="548">
        <v>3</v>
      </c>
      <c r="C28" s="548" t="s">
        <v>279</v>
      </c>
      <c r="D28" s="104" t="s">
        <v>280</v>
      </c>
      <c r="E28" s="99"/>
      <c r="F28" s="99"/>
      <c r="G28" s="99"/>
      <c r="H28" s="553"/>
      <c r="I28" s="549">
        <f>SUM(E34:G34)</f>
        <v>0</v>
      </c>
      <c r="J28" s="552"/>
      <c r="K28" s="60"/>
      <c r="L28"/>
    </row>
    <row r="29" spans="1:12" ht="56.25" x14ac:dyDescent="0.25">
      <c r="A29" s="76"/>
      <c r="B29" s="548"/>
      <c r="C29" s="548"/>
      <c r="D29" s="104" t="s">
        <v>281</v>
      </c>
      <c r="E29" s="99"/>
      <c r="F29" s="99"/>
      <c r="G29" s="99"/>
      <c r="H29" s="553"/>
      <c r="I29" s="549"/>
      <c r="J29" s="552"/>
      <c r="K29" s="60"/>
      <c r="L29"/>
    </row>
    <row r="30" spans="1:12" ht="45" x14ac:dyDescent="0.25">
      <c r="A30" s="76"/>
      <c r="B30" s="548"/>
      <c r="C30" s="548"/>
      <c r="D30" s="104" t="s">
        <v>282</v>
      </c>
      <c r="E30" s="99"/>
      <c r="F30" s="99"/>
      <c r="G30" s="99"/>
      <c r="H30" s="553"/>
      <c r="I30" s="549"/>
      <c r="J30" s="552"/>
      <c r="K30" s="60"/>
      <c r="L30"/>
    </row>
    <row r="31" spans="1:12" ht="33.75" x14ac:dyDescent="0.25">
      <c r="A31" s="76"/>
      <c r="B31" s="548"/>
      <c r="C31" s="548"/>
      <c r="D31" s="104" t="s">
        <v>283</v>
      </c>
      <c r="E31" s="99"/>
      <c r="F31" s="99"/>
      <c r="G31" s="99"/>
      <c r="H31" s="553"/>
      <c r="I31" s="549"/>
      <c r="J31" s="552"/>
      <c r="K31" s="60"/>
      <c r="L31"/>
    </row>
    <row r="32" spans="1:12" x14ac:dyDescent="0.25">
      <c r="A32" s="76"/>
      <c r="B32" s="548"/>
      <c r="C32" s="548"/>
      <c r="D32" s="104" t="s">
        <v>284</v>
      </c>
      <c r="E32" s="99"/>
      <c r="F32" s="99"/>
      <c r="G32" s="99"/>
      <c r="H32" s="553"/>
      <c r="I32" s="549"/>
      <c r="J32" s="552"/>
      <c r="K32" s="60"/>
      <c r="L32"/>
    </row>
    <row r="33" spans="1:12" ht="22.5" x14ac:dyDescent="0.25">
      <c r="A33" s="76"/>
      <c r="B33" s="548"/>
      <c r="C33" s="548"/>
      <c r="D33" s="104" t="s">
        <v>285</v>
      </c>
      <c r="E33" s="99"/>
      <c r="F33" s="99"/>
      <c r="G33" s="99"/>
      <c r="H33" s="553"/>
      <c r="I33" s="549"/>
      <c r="J33" s="552"/>
      <c r="K33" s="60"/>
      <c r="L33"/>
    </row>
    <row r="34" spans="1:12" ht="24.75" customHeight="1" x14ac:dyDescent="0.25">
      <c r="A34" s="76"/>
      <c r="B34" s="551" t="s">
        <v>278</v>
      </c>
      <c r="C34" s="551"/>
      <c r="D34" s="551"/>
      <c r="E34" s="56">
        <f>SUM(E28:E33)/6*60%</f>
        <v>0</v>
      </c>
      <c r="F34" s="56">
        <f>SUM(F28:F33)/6*20%</f>
        <v>0</v>
      </c>
      <c r="G34" s="56">
        <f>SUM(G28:G33)/6*20%</f>
        <v>0</v>
      </c>
      <c r="H34" s="553"/>
      <c r="I34" s="549"/>
      <c r="J34" s="552"/>
      <c r="K34" s="60"/>
      <c r="L34"/>
    </row>
    <row r="35" spans="1:12" ht="45" x14ac:dyDescent="0.25">
      <c r="A35" s="76"/>
      <c r="B35" s="548">
        <v>4</v>
      </c>
      <c r="C35" s="548" t="s">
        <v>286</v>
      </c>
      <c r="D35" s="104" t="s">
        <v>287</v>
      </c>
      <c r="E35" s="100"/>
      <c r="F35" s="100"/>
      <c r="G35" s="100"/>
      <c r="H35" s="554"/>
      <c r="I35" s="557">
        <f>SUM(E41:G41)</f>
        <v>0</v>
      </c>
      <c r="J35" s="560"/>
      <c r="K35" s="60"/>
      <c r="L35"/>
    </row>
    <row r="36" spans="1:12" ht="45" x14ac:dyDescent="0.25">
      <c r="A36" s="76"/>
      <c r="B36" s="548"/>
      <c r="C36" s="548"/>
      <c r="D36" s="104" t="s">
        <v>288</v>
      </c>
      <c r="E36" s="100"/>
      <c r="F36" s="100"/>
      <c r="G36" s="100"/>
      <c r="H36" s="555"/>
      <c r="I36" s="558"/>
      <c r="J36" s="560"/>
      <c r="K36" s="60"/>
      <c r="L36"/>
    </row>
    <row r="37" spans="1:12" ht="33.75" x14ac:dyDescent="0.25">
      <c r="A37" s="76"/>
      <c r="B37" s="548"/>
      <c r="C37" s="548"/>
      <c r="D37" s="104" t="s">
        <v>289</v>
      </c>
      <c r="E37" s="100"/>
      <c r="F37" s="100"/>
      <c r="G37" s="100"/>
      <c r="H37" s="555"/>
      <c r="I37" s="558"/>
      <c r="J37" s="560"/>
      <c r="K37" s="60"/>
      <c r="L37"/>
    </row>
    <row r="38" spans="1:12" ht="45" x14ac:dyDescent="0.25">
      <c r="A38" s="76"/>
      <c r="B38" s="548"/>
      <c r="C38" s="548"/>
      <c r="D38" s="104" t="s">
        <v>290</v>
      </c>
      <c r="E38" s="100"/>
      <c r="F38" s="100"/>
      <c r="G38" s="100"/>
      <c r="H38" s="555"/>
      <c r="I38" s="558"/>
      <c r="J38" s="560"/>
      <c r="K38" s="60"/>
      <c r="L38"/>
    </row>
    <row r="39" spans="1:12" ht="22.5" x14ac:dyDescent="0.25">
      <c r="A39" s="76"/>
      <c r="B39" s="548"/>
      <c r="C39" s="548"/>
      <c r="D39" s="104" t="s">
        <v>291</v>
      </c>
      <c r="E39" s="100"/>
      <c r="F39" s="100"/>
      <c r="G39" s="100"/>
      <c r="H39" s="555"/>
      <c r="I39" s="558"/>
      <c r="J39" s="560"/>
      <c r="K39" s="60"/>
      <c r="L39"/>
    </row>
    <row r="40" spans="1:12" x14ac:dyDescent="0.25">
      <c r="A40" s="76"/>
      <c r="B40" s="548"/>
      <c r="C40" s="548"/>
      <c r="D40" s="104" t="s">
        <v>292</v>
      </c>
      <c r="E40" s="100"/>
      <c r="F40" s="100"/>
      <c r="G40" s="100"/>
      <c r="H40" s="555"/>
      <c r="I40" s="558"/>
      <c r="J40" s="560"/>
      <c r="K40" s="60"/>
      <c r="L40"/>
    </row>
    <row r="41" spans="1:12" ht="24.75" customHeight="1" x14ac:dyDescent="0.25">
      <c r="A41" s="76"/>
      <c r="B41" s="551" t="s">
        <v>278</v>
      </c>
      <c r="C41" s="551"/>
      <c r="D41" s="551"/>
      <c r="E41" s="56">
        <f>SUM(E35:E40)/6*60%</f>
        <v>0</v>
      </c>
      <c r="F41" s="56">
        <f>SUM(F35:F40)/6*20%</f>
        <v>0</v>
      </c>
      <c r="G41" s="56">
        <f>SUM(G35:G40)/6*20%</f>
        <v>0</v>
      </c>
      <c r="H41" s="556"/>
      <c r="I41" s="559"/>
      <c r="J41" s="560"/>
      <c r="K41" s="60"/>
      <c r="L41"/>
    </row>
    <row r="42" spans="1:12" ht="45" x14ac:dyDescent="0.25">
      <c r="A42" s="76"/>
      <c r="B42" s="548">
        <v>5</v>
      </c>
      <c r="C42" s="548" t="s">
        <v>293</v>
      </c>
      <c r="D42" s="104" t="s">
        <v>294</v>
      </c>
      <c r="E42" s="88"/>
      <c r="F42" s="88"/>
      <c r="G42" s="88"/>
      <c r="H42" s="549"/>
      <c r="I42" s="549">
        <f>SUM(E48:G48)</f>
        <v>0</v>
      </c>
      <c r="J42" s="550"/>
      <c r="K42" s="60"/>
      <c r="L42"/>
    </row>
    <row r="43" spans="1:12" ht="45" x14ac:dyDescent="0.25">
      <c r="A43" s="76"/>
      <c r="B43" s="548"/>
      <c r="C43" s="548"/>
      <c r="D43" s="104" t="s">
        <v>295</v>
      </c>
      <c r="E43" s="88"/>
      <c r="F43" s="88"/>
      <c r="G43" s="88"/>
      <c r="H43" s="549"/>
      <c r="I43" s="549"/>
      <c r="J43" s="550"/>
      <c r="K43" s="60"/>
      <c r="L43"/>
    </row>
    <row r="44" spans="1:12" ht="45" x14ac:dyDescent="0.25">
      <c r="A44" s="76"/>
      <c r="B44" s="548"/>
      <c r="C44" s="548"/>
      <c r="D44" s="104" t="s">
        <v>296</v>
      </c>
      <c r="E44" s="88"/>
      <c r="F44" s="88"/>
      <c r="G44" s="88"/>
      <c r="H44" s="549"/>
      <c r="I44" s="549"/>
      <c r="J44" s="550"/>
      <c r="K44" s="60"/>
      <c r="L44"/>
    </row>
    <row r="45" spans="1:12" ht="22.5" x14ac:dyDescent="0.25">
      <c r="A45" s="76"/>
      <c r="B45" s="548"/>
      <c r="C45" s="548"/>
      <c r="D45" s="104" t="s">
        <v>297</v>
      </c>
      <c r="E45" s="88"/>
      <c r="F45" s="88"/>
      <c r="G45" s="88"/>
      <c r="H45" s="549"/>
      <c r="I45" s="549"/>
      <c r="J45" s="550"/>
      <c r="K45" s="60"/>
      <c r="L45"/>
    </row>
    <row r="46" spans="1:12" ht="45" x14ac:dyDescent="0.25">
      <c r="A46" s="76"/>
      <c r="B46" s="548"/>
      <c r="C46" s="548"/>
      <c r="D46" s="104" t="s">
        <v>298</v>
      </c>
      <c r="E46" s="88"/>
      <c r="F46" s="88"/>
      <c r="G46" s="88"/>
      <c r="H46" s="549"/>
      <c r="I46" s="549"/>
      <c r="J46" s="550"/>
      <c r="K46" s="60"/>
      <c r="L46"/>
    </row>
    <row r="47" spans="1:12" ht="26.25" customHeight="1" x14ac:dyDescent="0.25">
      <c r="A47" s="76"/>
      <c r="B47" s="548"/>
      <c r="C47" s="548"/>
      <c r="D47" s="104" t="s">
        <v>299</v>
      </c>
      <c r="E47" s="88"/>
      <c r="F47" s="88"/>
      <c r="G47" s="88"/>
      <c r="H47" s="549"/>
      <c r="I47" s="549"/>
      <c r="J47" s="550"/>
      <c r="K47" s="60"/>
      <c r="L47"/>
    </row>
    <row r="48" spans="1:12" ht="78.75" customHeight="1" x14ac:dyDescent="0.25">
      <c r="A48" s="76"/>
      <c r="B48" s="551" t="s">
        <v>278</v>
      </c>
      <c r="C48" s="551"/>
      <c r="D48" s="551"/>
      <c r="E48" s="56">
        <f>SUM(E42:E47)/6*60%</f>
        <v>0</v>
      </c>
      <c r="F48" s="56">
        <f>SUM(F42:F47)/6*20%</f>
        <v>0</v>
      </c>
      <c r="G48" s="56">
        <f>SUM(G42:G47)/6*20%</f>
        <v>0</v>
      </c>
      <c r="H48" s="549"/>
      <c r="I48" s="549"/>
      <c r="J48" s="550"/>
      <c r="K48" s="60"/>
      <c r="L48"/>
    </row>
    <row r="49" spans="1:13" ht="22.5" hidden="1" x14ac:dyDescent="0.25">
      <c r="A49" s="76"/>
      <c r="B49" s="548">
        <v>6</v>
      </c>
      <c r="C49" s="548" t="s">
        <v>300</v>
      </c>
      <c r="D49" s="104" t="s">
        <v>301</v>
      </c>
      <c r="E49" s="99"/>
      <c r="F49" s="99"/>
      <c r="G49" s="99"/>
      <c r="H49" s="549"/>
      <c r="I49" s="549">
        <f>SUM(E54:G54)</f>
        <v>0</v>
      </c>
      <c r="J49" s="552"/>
      <c r="K49" s="60"/>
      <c r="L49"/>
    </row>
    <row r="50" spans="1:13" ht="33.75" hidden="1" x14ac:dyDescent="0.25">
      <c r="A50" s="76"/>
      <c r="B50" s="548"/>
      <c r="C50" s="548"/>
      <c r="D50" s="104" t="s">
        <v>302</v>
      </c>
      <c r="E50" s="99"/>
      <c r="F50" s="99"/>
      <c r="G50" s="99"/>
      <c r="H50" s="549"/>
      <c r="I50" s="549"/>
      <c r="J50" s="552"/>
      <c r="K50" s="60"/>
      <c r="L50"/>
    </row>
    <row r="51" spans="1:13" ht="33.75" hidden="1" x14ac:dyDescent="0.25">
      <c r="A51" s="76"/>
      <c r="B51" s="548"/>
      <c r="C51" s="548"/>
      <c r="D51" s="104" t="s">
        <v>303</v>
      </c>
      <c r="E51" s="99"/>
      <c r="F51" s="99"/>
      <c r="G51" s="99"/>
      <c r="H51" s="549"/>
      <c r="I51" s="549"/>
      <c r="J51" s="552"/>
      <c r="K51" s="60"/>
      <c r="L51"/>
    </row>
    <row r="52" spans="1:13" ht="33.75" hidden="1" x14ac:dyDescent="0.25">
      <c r="A52" s="76"/>
      <c r="B52" s="548"/>
      <c r="C52" s="548"/>
      <c r="D52" s="104" t="s">
        <v>304</v>
      </c>
      <c r="E52" s="99"/>
      <c r="F52" s="99"/>
      <c r="G52" s="99"/>
      <c r="H52" s="549"/>
      <c r="I52" s="549"/>
      <c r="J52" s="552"/>
      <c r="K52" s="60"/>
      <c r="L52"/>
    </row>
    <row r="53" spans="1:13" ht="45" hidden="1" x14ac:dyDescent="0.25">
      <c r="A53" s="76"/>
      <c r="B53" s="548"/>
      <c r="C53" s="548"/>
      <c r="D53" s="104" t="s">
        <v>305</v>
      </c>
      <c r="E53" s="99"/>
      <c r="F53" s="99"/>
      <c r="G53" s="99"/>
      <c r="H53" s="549"/>
      <c r="I53" s="549"/>
      <c r="J53" s="552"/>
      <c r="K53" s="60"/>
      <c r="L53"/>
    </row>
    <row r="54" spans="1:13" ht="24.75" hidden="1" customHeight="1" x14ac:dyDescent="0.25">
      <c r="A54" s="76"/>
      <c r="B54" s="551" t="s">
        <v>278</v>
      </c>
      <c r="C54" s="551"/>
      <c r="D54" s="551"/>
      <c r="E54" s="56">
        <f>SUM(E49:E53)/5*60%</f>
        <v>0</v>
      </c>
      <c r="F54" s="56">
        <f>SUM(F49:F53)/5*20%</f>
        <v>0</v>
      </c>
      <c r="G54" s="56">
        <f>SUM(G49:G53)/5*20%</f>
        <v>0</v>
      </c>
      <c r="H54" s="549"/>
      <c r="I54" s="549"/>
      <c r="J54" s="552"/>
      <c r="K54" s="60"/>
      <c r="L54"/>
    </row>
    <row r="55" spans="1:13" ht="24.75" hidden="1" customHeight="1" x14ac:dyDescent="0.25">
      <c r="A55" s="76"/>
      <c r="B55" s="548">
        <v>7</v>
      </c>
      <c r="C55" s="548" t="s">
        <v>306</v>
      </c>
      <c r="D55" s="55" t="s">
        <v>307</v>
      </c>
      <c r="E55" s="99"/>
      <c r="F55" s="99"/>
      <c r="G55" s="99"/>
      <c r="H55" s="553"/>
      <c r="I55" s="557">
        <f>SUM(E59:G59)</f>
        <v>0</v>
      </c>
      <c r="J55" s="552"/>
      <c r="K55" s="60"/>
      <c r="L55"/>
    </row>
    <row r="56" spans="1:13" ht="47.25" hidden="1" customHeight="1" x14ac:dyDescent="0.25">
      <c r="A56" s="76"/>
      <c r="B56" s="548"/>
      <c r="C56" s="548"/>
      <c r="D56" s="55" t="s">
        <v>308</v>
      </c>
      <c r="E56" s="99"/>
      <c r="F56" s="99"/>
      <c r="G56" s="99"/>
      <c r="H56" s="553"/>
      <c r="I56" s="558"/>
      <c r="J56" s="552"/>
      <c r="K56" s="60"/>
      <c r="L56"/>
    </row>
    <row r="57" spans="1:13" ht="14.25" hidden="1" customHeight="1" x14ac:dyDescent="0.25">
      <c r="A57" s="76"/>
      <c r="B57" s="548"/>
      <c r="C57" s="548"/>
      <c r="D57" s="55" t="s">
        <v>309</v>
      </c>
      <c r="E57" s="99"/>
      <c r="F57" s="99"/>
      <c r="G57" s="99"/>
      <c r="H57" s="553"/>
      <c r="I57" s="558"/>
      <c r="J57" s="552"/>
      <c r="K57" s="60"/>
      <c r="L57"/>
    </row>
    <row r="58" spans="1:13" ht="27" hidden="1" customHeight="1" x14ac:dyDescent="0.25">
      <c r="A58" s="76"/>
      <c r="B58" s="548"/>
      <c r="C58" s="548"/>
      <c r="D58" s="55" t="s">
        <v>310</v>
      </c>
      <c r="E58" s="99"/>
      <c r="F58" s="99"/>
      <c r="G58" s="99"/>
      <c r="H58" s="553"/>
      <c r="I58" s="558"/>
      <c r="J58" s="552"/>
      <c r="K58" s="60"/>
      <c r="L58"/>
    </row>
    <row r="59" spans="1:13" ht="24.75" hidden="1" customHeight="1" x14ac:dyDescent="0.25">
      <c r="A59" s="76"/>
      <c r="B59" s="551" t="s">
        <v>278</v>
      </c>
      <c r="C59" s="551"/>
      <c r="D59" s="551"/>
      <c r="E59" s="56">
        <f>SUM(E55:E58)/4*60%</f>
        <v>0</v>
      </c>
      <c r="F59" s="56">
        <f>SUM(F55:F58)/4*20%</f>
        <v>0</v>
      </c>
      <c r="G59" s="56">
        <f>SUM(G55:G58)/4*20%</f>
        <v>0</v>
      </c>
      <c r="H59" s="553"/>
      <c r="I59" s="559"/>
      <c r="J59" s="552"/>
      <c r="K59" s="60"/>
      <c r="L59"/>
    </row>
    <row r="60" spans="1:13" x14ac:dyDescent="0.25">
      <c r="A60" s="76"/>
      <c r="B60" s="551" t="s">
        <v>311</v>
      </c>
      <c r="C60" s="551"/>
      <c r="D60" s="551"/>
      <c r="E60" s="97">
        <f>AVERAGE(E59,E54,E48,E41,E34,E27,E21)</f>
        <v>0</v>
      </c>
      <c r="F60" s="97">
        <f t="shared" ref="F60:G60" si="0">AVERAGE(F59,F54,F48,F41,F34,F27,F21)</f>
        <v>0</v>
      </c>
      <c r="G60" s="97">
        <f t="shared" si="0"/>
        <v>0</v>
      </c>
      <c r="H60" s="60"/>
      <c r="I60" s="60"/>
      <c r="J60" s="60"/>
      <c r="K60" s="60"/>
      <c r="L60"/>
    </row>
    <row r="61" spans="1:13" ht="15.75" thickBot="1" x14ac:dyDescent="0.3">
      <c r="A61" s="76"/>
      <c r="B61" s="60"/>
      <c r="C61" s="60"/>
      <c r="D61" s="61"/>
      <c r="E61" s="96"/>
      <c r="F61" s="96"/>
      <c r="G61" s="96"/>
      <c r="H61" s="60"/>
      <c r="I61" s="60"/>
      <c r="J61" s="60"/>
      <c r="K61" s="60"/>
      <c r="L61"/>
    </row>
    <row r="62" spans="1:13" ht="18.75" customHeight="1" thickBot="1" x14ac:dyDescent="0.3">
      <c r="A62" s="76"/>
      <c r="B62" s="62"/>
      <c r="C62" s="62"/>
      <c r="D62" s="62"/>
      <c r="E62" s="561" t="s">
        <v>312</v>
      </c>
      <c r="F62" s="562"/>
      <c r="G62" s="563"/>
      <c r="H62" s="106"/>
      <c r="I62" s="107">
        <f>AVERAGE(I14:I48)</f>
        <v>0</v>
      </c>
      <c r="J62" s="108">
        <f>I62/5*100%</f>
        <v>0</v>
      </c>
      <c r="K62" s="60"/>
      <c r="L62"/>
    </row>
    <row r="63" spans="1:13" ht="36" customHeight="1" x14ac:dyDescent="0.25">
      <c r="A63" s="76"/>
      <c r="B63" s="76"/>
      <c r="C63" s="76"/>
      <c r="D63" s="87"/>
      <c r="E63" s="76"/>
      <c r="F63" s="76"/>
      <c r="G63" s="76"/>
      <c r="H63" s="76"/>
      <c r="I63" s="76"/>
      <c r="J63" s="76"/>
      <c r="K63" s="60"/>
      <c r="L63"/>
      <c r="M63"/>
    </row>
    <row r="64" spans="1:13" ht="30" customHeight="1" x14ac:dyDescent="0.25">
      <c r="A64" s="76"/>
      <c r="B64" s="76"/>
      <c r="C64" s="101" t="s">
        <v>219</v>
      </c>
      <c r="D64" s="218">
        <f>+'ANEXO 1'!D27</f>
        <v>44956</v>
      </c>
      <c r="E64" s="76"/>
      <c r="F64" s="76"/>
      <c r="G64" s="76"/>
      <c r="H64" s="564" t="str">
        <f>+'ANEXO 1'!L27</f>
        <v>Carlos Alberto Robles Cocuyame</v>
      </c>
      <c r="I64" s="564"/>
      <c r="J64" s="583" t="str">
        <f>+'ANEXO 1'!G27</f>
        <v>Francisco Augusto Giuseppe Rossi Buenaventura</v>
      </c>
      <c r="K64" s="60"/>
      <c r="L64"/>
      <c r="M64"/>
    </row>
    <row r="65" spans="1:13" ht="30" customHeight="1" x14ac:dyDescent="0.25">
      <c r="A65" s="76"/>
      <c r="B65" s="76"/>
      <c r="C65" s="101" t="s">
        <v>221</v>
      </c>
      <c r="D65" s="101" t="s">
        <v>313</v>
      </c>
      <c r="E65" s="76"/>
      <c r="F65" s="76"/>
      <c r="G65" s="76"/>
      <c r="H65" s="565" t="s">
        <v>224</v>
      </c>
      <c r="I65" s="565"/>
      <c r="J65" s="169" t="s">
        <v>314</v>
      </c>
      <c r="K65" s="60"/>
      <c r="L65"/>
      <c r="M65"/>
    </row>
    <row r="66" spans="1:13" x14ac:dyDescent="0.25">
      <c r="A66" s="76"/>
      <c r="B66" s="76"/>
      <c r="C66" s="76"/>
      <c r="D66" s="76"/>
      <c r="E66" s="76"/>
      <c r="F66" s="76"/>
      <c r="G66" s="76"/>
      <c r="H66" s="76"/>
      <c r="I66" s="76"/>
      <c r="J66" s="76"/>
      <c r="K66" s="76"/>
      <c r="L66"/>
      <c r="M66"/>
    </row>
    <row r="67" spans="1:13" x14ac:dyDescent="0.25">
      <c r="A67"/>
      <c r="K67"/>
      <c r="L67"/>
    </row>
    <row r="68" spans="1:13" x14ac:dyDescent="0.25">
      <c r="A68"/>
      <c r="K68"/>
      <c r="L68"/>
    </row>
    <row r="69" spans="1:13" x14ac:dyDescent="0.25">
      <c r="A69"/>
      <c r="K69"/>
      <c r="L69"/>
    </row>
    <row r="70" spans="1:13" x14ac:dyDescent="0.25">
      <c r="A70"/>
      <c r="K70"/>
      <c r="L70"/>
    </row>
    <row r="71" spans="1:13" x14ac:dyDescent="0.25">
      <c r="A71"/>
      <c r="K71"/>
      <c r="L71"/>
    </row>
    <row r="72" spans="1:13" x14ac:dyDescent="0.25">
      <c r="A72"/>
      <c r="K72"/>
      <c r="L72"/>
    </row>
    <row r="73" spans="1:13" x14ac:dyDescent="0.25">
      <c r="A73"/>
      <c r="K73"/>
      <c r="L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K136"/>
      <c r="L136"/>
    </row>
    <row r="137" spans="1:12" x14ac:dyDescent="0.25">
      <c r="K137"/>
      <c r="L137"/>
    </row>
    <row r="138" spans="1:12" x14ac:dyDescent="0.25">
      <c r="K138"/>
      <c r="L138"/>
    </row>
    <row r="139" spans="1:12" x14ac:dyDescent="0.25">
      <c r="K139"/>
      <c r="L139"/>
    </row>
    <row r="140" spans="1:12" x14ac:dyDescent="0.25">
      <c r="K140"/>
      <c r="L140"/>
    </row>
    <row r="141" spans="1:12" x14ac:dyDescent="0.25">
      <c r="K141"/>
      <c r="L141"/>
    </row>
    <row r="142" spans="1:12" x14ac:dyDescent="0.25">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sheetData>
  <mergeCells count="59">
    <mergeCell ref="B60:D60"/>
    <mergeCell ref="E62:G62"/>
    <mergeCell ref="H64:I64"/>
    <mergeCell ref="H65:I65"/>
    <mergeCell ref="B55:B58"/>
    <mergeCell ref="C55:C58"/>
    <mergeCell ref="H55:H59"/>
    <mergeCell ref="I55:I59"/>
    <mergeCell ref="J55:J59"/>
    <mergeCell ref="B59:D59"/>
    <mergeCell ref="B49:B53"/>
    <mergeCell ref="C49:C53"/>
    <mergeCell ref="H49:H54"/>
    <mergeCell ref="I49:I54"/>
    <mergeCell ref="J49:J54"/>
    <mergeCell ref="B54:D54"/>
    <mergeCell ref="B42:B47"/>
    <mergeCell ref="C42:C47"/>
    <mergeCell ref="H42:H48"/>
    <mergeCell ref="I42:I48"/>
    <mergeCell ref="J42:J48"/>
    <mergeCell ref="B48:D48"/>
    <mergeCell ref="B35:B40"/>
    <mergeCell ref="C35:C40"/>
    <mergeCell ref="H35:H41"/>
    <mergeCell ref="I35:I41"/>
    <mergeCell ref="J35:J41"/>
    <mergeCell ref="B41:D41"/>
    <mergeCell ref="B28:B33"/>
    <mergeCell ref="C28:C33"/>
    <mergeCell ref="H28:H34"/>
    <mergeCell ref="I28:I34"/>
    <mergeCell ref="J28:J34"/>
    <mergeCell ref="B34:D34"/>
    <mergeCell ref="B22:B26"/>
    <mergeCell ref="C22:C26"/>
    <mergeCell ref="H22:H27"/>
    <mergeCell ref="I22:I27"/>
    <mergeCell ref="J22:J27"/>
    <mergeCell ref="B27:D27"/>
    <mergeCell ref="J11:J13"/>
    <mergeCell ref="B14:B20"/>
    <mergeCell ref="C14:C20"/>
    <mergeCell ref="H14:H21"/>
    <mergeCell ref="I14:I21"/>
    <mergeCell ref="J14:J21"/>
    <mergeCell ref="B21:D21"/>
    <mergeCell ref="C9:I9"/>
    <mergeCell ref="B11:C13"/>
    <mergeCell ref="D11:D13"/>
    <mergeCell ref="E11:G11"/>
    <mergeCell ref="H11:H13"/>
    <mergeCell ref="I11:I13"/>
    <mergeCell ref="C8:I8"/>
    <mergeCell ref="B2:J2"/>
    <mergeCell ref="B4:J4"/>
    <mergeCell ref="C5:I5"/>
    <mergeCell ref="C6:I6"/>
    <mergeCell ref="C7:I7"/>
  </mergeCells>
  <dataValidations count="2">
    <dataValidation type="whole" allowBlank="1" showInputMessage="1" showErrorMessage="1" sqref="E55:G58" xr:uid="{00000000-0002-0000-0B00-000000000000}">
      <formula1>1</formula1>
      <formula2>5</formula2>
    </dataValidation>
    <dataValidation type="whole" showInputMessage="1" showErrorMessage="1" sqref="E14:G20 E22:G26 E28:G33 E35:G40 E42:G47 E49:G53" xr:uid="{00000000-0002-0000-0B00-000001000000}">
      <formula1>1</formula1>
      <formula2>5</formula2>
    </dataValidation>
  </dataValidations>
  <printOptions horizontalCentered="1" verticalCentered="1"/>
  <pageMargins left="0.23622047244094491" right="0.23622047244094491" top="0.74803149606299213" bottom="0.74803149606299213" header="0.31496062992125984" footer="0.31496062992125984"/>
  <pageSetup paperSize="171" scale="53"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I36"/>
  <sheetViews>
    <sheetView view="pageBreakPreview" topLeftCell="A14" zoomScale="70" zoomScaleNormal="95" zoomScaleSheetLayoutView="70" zoomScalePageLayoutView="95" workbookViewId="0">
      <selection activeCell="B4" sqref="B4:H4"/>
    </sheetView>
  </sheetViews>
  <sheetFormatPr baseColWidth="10" defaultColWidth="11.42578125" defaultRowHeight="18" x14ac:dyDescent="0.25"/>
  <cols>
    <col min="1" max="1" width="1.85546875" style="110" customWidth="1"/>
    <col min="2" max="2" width="4.7109375" style="110" customWidth="1"/>
    <col min="3" max="3" width="57.28515625" style="110" customWidth="1"/>
    <col min="4" max="4" width="59.28515625" style="110" customWidth="1"/>
    <col min="5" max="5" width="37.42578125" style="110" customWidth="1"/>
    <col min="6" max="6" width="40.85546875" style="110" customWidth="1"/>
    <col min="7" max="7" width="37.85546875" style="110" customWidth="1"/>
    <col min="8" max="8" width="7" style="110" customWidth="1"/>
    <col min="9" max="9" width="1.28515625" style="110" customWidth="1"/>
    <col min="10" max="10" width="24.7109375" style="110" bestFit="1" customWidth="1"/>
    <col min="11" max="16384" width="11.42578125" style="110"/>
  </cols>
  <sheetData>
    <row r="2" spans="1:9" ht="30" customHeight="1" x14ac:dyDescent="0.25">
      <c r="A2" s="109"/>
      <c r="B2" s="109"/>
      <c r="C2" s="109"/>
      <c r="D2" s="109"/>
      <c r="E2" s="109"/>
      <c r="F2" s="109"/>
      <c r="G2" s="109"/>
      <c r="H2" s="109"/>
      <c r="I2" s="109"/>
    </row>
    <row r="3" spans="1:9" ht="18" customHeight="1" thickBot="1" x14ac:dyDescent="0.3">
      <c r="A3" s="109"/>
      <c r="B3" s="109"/>
      <c r="C3" s="109"/>
      <c r="D3" s="109"/>
      <c r="E3" s="109"/>
      <c r="F3" s="109"/>
      <c r="G3" s="109"/>
      <c r="H3" s="109"/>
      <c r="I3" s="109"/>
    </row>
    <row r="4" spans="1:9" ht="36.75" customHeight="1" thickBot="1" x14ac:dyDescent="0.3">
      <c r="A4" s="109"/>
      <c r="B4" s="477" t="s">
        <v>315</v>
      </c>
      <c r="C4" s="478"/>
      <c r="D4" s="478"/>
      <c r="E4" s="478"/>
      <c r="F4" s="478"/>
      <c r="G4" s="478"/>
      <c r="H4" s="479"/>
      <c r="I4" s="109"/>
    </row>
    <row r="5" spans="1:9" x14ac:dyDescent="0.25">
      <c r="A5" s="109"/>
      <c r="B5" s="111"/>
      <c r="C5" s="112"/>
      <c r="D5" s="568"/>
      <c r="E5" s="568"/>
      <c r="F5" s="568"/>
      <c r="G5" s="568"/>
      <c r="H5" s="113"/>
      <c r="I5" s="109"/>
    </row>
    <row r="6" spans="1:9" x14ac:dyDescent="0.25">
      <c r="A6" s="109"/>
      <c r="B6" s="111"/>
      <c r="C6" s="112" t="s">
        <v>316</v>
      </c>
      <c r="D6" s="580" t="s">
        <v>317</v>
      </c>
      <c r="E6" s="580"/>
      <c r="F6" s="580"/>
      <c r="G6" s="580"/>
      <c r="H6" s="113"/>
      <c r="I6" s="109"/>
    </row>
    <row r="7" spans="1:9" x14ac:dyDescent="0.25">
      <c r="A7" s="109"/>
      <c r="B7" s="111"/>
      <c r="C7" s="112" t="s">
        <v>318</v>
      </c>
      <c r="D7" s="581" t="s">
        <v>319</v>
      </c>
      <c r="E7" s="581"/>
      <c r="F7" s="581"/>
      <c r="G7" s="581"/>
      <c r="H7" s="113"/>
      <c r="I7" s="109"/>
    </row>
    <row r="8" spans="1:9" x14ac:dyDescent="0.25">
      <c r="A8" s="109"/>
      <c r="B8" s="111"/>
      <c r="C8" s="112" t="s">
        <v>320</v>
      </c>
      <c r="D8" s="582">
        <f>+'ANEXO 1'!D27</f>
        <v>44956</v>
      </c>
      <c r="E8" s="581"/>
      <c r="F8" s="581"/>
      <c r="G8" s="581"/>
      <c r="H8" s="113"/>
      <c r="I8" s="109"/>
    </row>
    <row r="9" spans="1:9" ht="18.75" thickBot="1" x14ac:dyDescent="0.3">
      <c r="A9" s="109"/>
      <c r="B9" s="111"/>
      <c r="C9" s="112"/>
      <c r="D9" s="114"/>
      <c r="E9" s="114"/>
      <c r="F9" s="114"/>
      <c r="G9" s="114"/>
      <c r="H9" s="113"/>
      <c r="I9" s="109"/>
    </row>
    <row r="10" spans="1:9" ht="36" customHeight="1" thickBot="1" x14ac:dyDescent="0.3">
      <c r="A10" s="109"/>
      <c r="B10" s="577" t="s">
        <v>321</v>
      </c>
      <c r="C10" s="578"/>
      <c r="D10" s="578"/>
      <c r="E10" s="578"/>
      <c r="F10" s="578"/>
      <c r="G10" s="578"/>
      <c r="H10" s="579"/>
      <c r="I10" s="109"/>
    </row>
    <row r="11" spans="1:9" x14ac:dyDescent="0.25">
      <c r="A11" s="109"/>
      <c r="B11" s="111"/>
      <c r="C11" s="109"/>
      <c r="D11" s="109"/>
      <c r="E11" s="109"/>
      <c r="F11" s="109"/>
      <c r="G11" s="109"/>
      <c r="H11" s="113"/>
      <c r="I11" s="109"/>
    </row>
    <row r="12" spans="1:9" x14ac:dyDescent="0.25">
      <c r="A12" s="109"/>
      <c r="B12" s="111"/>
      <c r="C12" s="567" t="s">
        <v>322</v>
      </c>
      <c r="D12" s="115"/>
      <c r="E12" s="115"/>
      <c r="F12" s="568"/>
      <c r="G12" s="568"/>
      <c r="H12" s="569"/>
      <c r="I12" s="109"/>
    </row>
    <row r="13" spans="1:9" x14ac:dyDescent="0.25">
      <c r="A13" s="109"/>
      <c r="B13" s="111"/>
      <c r="C13" s="567"/>
      <c r="D13" s="116">
        <f>'OAP-DAB'!Q20</f>
        <v>0.99999999999999989</v>
      </c>
      <c r="E13" s="570">
        <f>(D13*D14)/100%</f>
        <v>0.79999999999999993</v>
      </c>
      <c r="F13" s="568"/>
      <c r="G13" s="568"/>
      <c r="H13" s="569"/>
      <c r="I13" s="109"/>
    </row>
    <row r="14" spans="1:9" ht="40.5" customHeight="1" x14ac:dyDescent="0.25">
      <c r="A14" s="109"/>
      <c r="B14" s="111"/>
      <c r="C14" s="117" t="s">
        <v>323</v>
      </c>
      <c r="D14" s="118">
        <v>0.8</v>
      </c>
      <c r="E14" s="570"/>
      <c r="F14" s="568"/>
      <c r="G14" s="568"/>
      <c r="H14" s="569"/>
      <c r="I14" s="109"/>
    </row>
    <row r="15" spans="1:9" x14ac:dyDescent="0.25">
      <c r="A15" s="109"/>
      <c r="B15" s="111"/>
      <c r="C15" s="115" t="s">
        <v>324</v>
      </c>
      <c r="D15" s="119">
        <f>'ANEXO 2'!I62</f>
        <v>0</v>
      </c>
      <c r="E15" s="570">
        <f>(D15*D16)/5</f>
        <v>0</v>
      </c>
      <c r="F15" s="568"/>
      <c r="G15" s="568"/>
      <c r="H15" s="569"/>
      <c r="I15" s="109"/>
    </row>
    <row r="16" spans="1:9" x14ac:dyDescent="0.25">
      <c r="A16" s="109"/>
      <c r="B16" s="111"/>
      <c r="C16" s="115" t="s">
        <v>325</v>
      </c>
      <c r="D16" s="118">
        <v>0.2</v>
      </c>
      <c r="E16" s="570"/>
      <c r="F16" s="568"/>
      <c r="G16" s="568"/>
      <c r="H16" s="569"/>
      <c r="I16" s="109"/>
    </row>
    <row r="17" spans="1:9" x14ac:dyDescent="0.25">
      <c r="A17" s="109"/>
      <c r="B17" s="111"/>
      <c r="C17" s="115"/>
      <c r="D17" s="118"/>
      <c r="E17" s="120"/>
      <c r="F17" s="568"/>
      <c r="G17" s="568"/>
      <c r="H17" s="569"/>
      <c r="I17" s="109"/>
    </row>
    <row r="18" spans="1:9" x14ac:dyDescent="0.25">
      <c r="A18" s="109"/>
      <c r="B18" s="111"/>
      <c r="C18" s="115" t="s">
        <v>326</v>
      </c>
      <c r="D18" s="118"/>
      <c r="E18" s="116">
        <f>SUM(E13:E16)</f>
        <v>0.79999999999999993</v>
      </c>
      <c r="F18" s="568"/>
      <c r="G18" s="568"/>
      <c r="H18" s="569"/>
      <c r="I18" s="109"/>
    </row>
    <row r="19" spans="1:9" x14ac:dyDescent="0.25">
      <c r="A19" s="109"/>
      <c r="B19" s="111"/>
      <c r="C19" s="109"/>
      <c r="D19" s="109"/>
      <c r="E19" s="109"/>
      <c r="F19" s="109"/>
      <c r="G19" s="568"/>
      <c r="H19" s="569"/>
      <c r="I19" s="109"/>
    </row>
    <row r="20" spans="1:9" x14ac:dyDescent="0.25">
      <c r="A20" s="109"/>
      <c r="B20" s="111"/>
      <c r="C20" s="571" t="s">
        <v>327</v>
      </c>
      <c r="D20" s="573">
        <v>0.05</v>
      </c>
      <c r="E20" s="575">
        <f>'ANEXO 1'!P22</f>
        <v>0.05</v>
      </c>
      <c r="F20" s="109"/>
      <c r="G20" s="568"/>
      <c r="H20" s="569"/>
      <c r="I20" s="109"/>
    </row>
    <row r="21" spans="1:9" x14ac:dyDescent="0.25">
      <c r="A21" s="109"/>
      <c r="B21" s="111"/>
      <c r="C21" s="572"/>
      <c r="D21" s="574"/>
      <c r="E21" s="576"/>
      <c r="F21" s="109"/>
      <c r="G21" s="121"/>
      <c r="H21" s="122"/>
      <c r="I21" s="109"/>
    </row>
    <row r="22" spans="1:9" ht="18.75" thickBot="1" x14ac:dyDescent="0.3">
      <c r="A22" s="109"/>
      <c r="B22" s="111"/>
      <c r="C22" s="109"/>
      <c r="D22" s="109"/>
      <c r="E22" s="109"/>
      <c r="F22" s="109"/>
      <c r="G22" s="121"/>
      <c r="H22" s="122"/>
      <c r="I22" s="109"/>
    </row>
    <row r="23" spans="1:9" ht="24.95" customHeight="1" thickBot="1" x14ac:dyDescent="0.3">
      <c r="A23" s="109"/>
      <c r="B23" s="111"/>
      <c r="C23" s="109"/>
      <c r="D23" s="123" t="s">
        <v>328</v>
      </c>
      <c r="E23" s="124">
        <f>E18+E20</f>
        <v>0.85</v>
      </c>
      <c r="F23" s="109"/>
      <c r="G23" s="121"/>
      <c r="H23" s="122"/>
      <c r="I23" s="109"/>
    </row>
    <row r="24" spans="1:9" x14ac:dyDescent="0.25">
      <c r="A24" s="109"/>
      <c r="B24" s="111"/>
      <c r="C24" s="109"/>
      <c r="D24" s="109"/>
      <c r="E24" s="109"/>
      <c r="F24" s="109"/>
      <c r="G24" s="109"/>
      <c r="H24" s="113"/>
      <c r="I24" s="109"/>
    </row>
    <row r="25" spans="1:9" x14ac:dyDescent="0.25">
      <c r="A25" s="109"/>
      <c r="B25" s="111"/>
      <c r="C25" s="109"/>
      <c r="D25" s="109"/>
      <c r="E25" s="109"/>
      <c r="F25" s="109"/>
      <c r="G25" s="109"/>
      <c r="H25" s="113"/>
      <c r="I25" s="109"/>
    </row>
    <row r="26" spans="1:9" x14ac:dyDescent="0.25">
      <c r="A26" s="109"/>
      <c r="B26" s="111"/>
      <c r="C26" s="109"/>
      <c r="D26" s="109"/>
      <c r="E26" s="109"/>
      <c r="F26" s="109"/>
      <c r="G26" s="109"/>
      <c r="H26" s="113"/>
      <c r="I26" s="109"/>
    </row>
    <row r="27" spans="1:9" x14ac:dyDescent="0.25">
      <c r="A27" s="109"/>
      <c r="B27" s="111"/>
      <c r="C27" s="109"/>
      <c r="D27" s="109"/>
      <c r="E27" s="109"/>
      <c r="F27" s="109"/>
      <c r="G27" s="109"/>
      <c r="H27" s="113"/>
      <c r="I27" s="109"/>
    </row>
    <row r="28" spans="1:9" x14ac:dyDescent="0.25">
      <c r="A28" s="109"/>
      <c r="B28" s="111"/>
      <c r="C28" s="510" t="str">
        <f>+'ANEXO 2'!J64</f>
        <v>Francisco Augusto Giuseppe Rossi Buenaventura</v>
      </c>
      <c r="D28" s="510"/>
      <c r="E28" s="109"/>
      <c r="F28" s="510" t="str">
        <f>+'ANEXO 2'!H64</f>
        <v>Carlos Alberto Robles Cocuyame</v>
      </c>
      <c r="G28" s="510"/>
      <c r="H28" s="113"/>
      <c r="I28" s="109"/>
    </row>
    <row r="29" spans="1:9" x14ac:dyDescent="0.25">
      <c r="A29" s="109"/>
      <c r="B29" s="111"/>
      <c r="C29" s="566" t="s">
        <v>223</v>
      </c>
      <c r="D29" s="566"/>
      <c r="E29" s="109"/>
      <c r="F29" s="566" t="s">
        <v>329</v>
      </c>
      <c r="G29" s="566"/>
      <c r="H29" s="122"/>
      <c r="I29" s="109"/>
    </row>
    <row r="30" spans="1:9" x14ac:dyDescent="0.25">
      <c r="A30" s="109"/>
      <c r="B30" s="111"/>
      <c r="C30" s="109"/>
      <c r="D30" s="109"/>
      <c r="E30" s="109"/>
      <c r="F30" s="109"/>
      <c r="G30" s="109"/>
      <c r="H30" s="113"/>
      <c r="I30" s="109"/>
    </row>
    <row r="31" spans="1:9" x14ac:dyDescent="0.25">
      <c r="A31" s="109"/>
      <c r="B31" s="111"/>
      <c r="C31" s="109"/>
      <c r="D31" s="109"/>
      <c r="E31" s="109"/>
      <c r="F31" s="109"/>
      <c r="G31" s="109"/>
      <c r="H31" s="113"/>
      <c r="I31" s="109"/>
    </row>
    <row r="32" spans="1:9" x14ac:dyDescent="0.25">
      <c r="A32" s="109"/>
      <c r="B32" s="111"/>
      <c r="C32" s="109"/>
      <c r="D32" s="109"/>
      <c r="E32" s="109"/>
      <c r="F32" s="109"/>
      <c r="G32" s="109"/>
      <c r="H32" s="113"/>
      <c r="I32" s="109"/>
    </row>
    <row r="33" spans="1:9" x14ac:dyDescent="0.25">
      <c r="A33" s="109"/>
      <c r="B33" s="111"/>
      <c r="C33" s="109"/>
      <c r="D33" s="125" t="s">
        <v>330</v>
      </c>
      <c r="E33" s="219">
        <f>+'ANEXO 1'!D27</f>
        <v>44956</v>
      </c>
      <c r="F33" s="109"/>
      <c r="G33" s="109"/>
      <c r="H33" s="113"/>
      <c r="I33" s="109"/>
    </row>
    <row r="34" spans="1:9" x14ac:dyDescent="0.25">
      <c r="A34" s="109"/>
      <c r="B34" s="111"/>
      <c r="C34" s="109"/>
      <c r="D34" s="125" t="s">
        <v>331</v>
      </c>
      <c r="E34" s="168" t="str">
        <f>+'ANEXO 1'!D28</f>
        <v>01/01/2022 al 31/12/2022</v>
      </c>
      <c r="F34" s="109"/>
      <c r="G34" s="109"/>
      <c r="H34" s="113"/>
      <c r="I34" s="109"/>
    </row>
    <row r="35" spans="1:9" ht="18.75" thickBot="1" x14ac:dyDescent="0.3">
      <c r="A35" s="109"/>
      <c r="B35" s="126"/>
      <c r="C35" s="127"/>
      <c r="D35" s="127"/>
      <c r="E35" s="127"/>
      <c r="F35" s="127"/>
      <c r="G35" s="127"/>
      <c r="H35" s="128"/>
      <c r="I35" s="109"/>
    </row>
    <row r="36" spans="1:9" ht="13.35" customHeight="1" x14ac:dyDescent="0.25">
      <c r="A36" s="109"/>
      <c r="B36" s="109"/>
      <c r="C36" s="109"/>
      <c r="D36" s="109"/>
      <c r="E36" s="109"/>
      <c r="F36" s="109"/>
      <c r="G36" s="109"/>
      <c r="H36" s="109"/>
      <c r="I36" s="109"/>
    </row>
  </sheetData>
  <mergeCells count="18">
    <mergeCell ref="B10:H10"/>
    <mergeCell ref="B4:H4"/>
    <mergeCell ref="D5:G5"/>
    <mergeCell ref="D6:G6"/>
    <mergeCell ref="D7:G7"/>
    <mergeCell ref="D8:G8"/>
    <mergeCell ref="C29:D29"/>
    <mergeCell ref="F29:G29"/>
    <mergeCell ref="C12:C13"/>
    <mergeCell ref="F12:H18"/>
    <mergeCell ref="E13:E14"/>
    <mergeCell ref="E15:E16"/>
    <mergeCell ref="G19:H20"/>
    <mergeCell ref="C20:C21"/>
    <mergeCell ref="D20:D21"/>
    <mergeCell ref="E20:E21"/>
    <mergeCell ref="C28:D28"/>
    <mergeCell ref="F28:G28"/>
  </mergeCells>
  <printOptions horizontalCentered="1" verticalCentered="1"/>
  <pageMargins left="0.35433070866141736" right="0.31496062992125984" top="0.35433070866141736" bottom="0.39370078740157483" header="0.31496062992125984" footer="0.31496062992125984"/>
  <pageSetup paperSize="171" scale="1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9"/>
  <sheetViews>
    <sheetView view="pageBreakPreview" topLeftCell="A20" zoomScale="86" zoomScaleNormal="86" zoomScalePageLayoutView="86" workbookViewId="0">
      <selection activeCell="L25" sqref="L25"/>
    </sheetView>
  </sheetViews>
  <sheetFormatPr baseColWidth="10" defaultColWidth="10.85546875" defaultRowHeight="15.75" x14ac:dyDescent="0.25"/>
  <cols>
    <col min="1" max="1" width="3.28515625" style="57" customWidth="1"/>
    <col min="2" max="2" width="38.28515625" style="57" customWidth="1"/>
    <col min="3" max="3" width="15.28515625" style="57" bestFit="1" customWidth="1"/>
    <col min="4" max="8" width="10.85546875" style="57"/>
    <col min="9" max="9" width="17.85546875" style="57" customWidth="1"/>
    <col min="10" max="10" width="3.140625" style="57" customWidth="1"/>
    <col min="11" max="11" width="3.42578125" style="57" customWidth="1"/>
    <col min="12" max="12" width="38.42578125" style="57" customWidth="1"/>
    <col min="13" max="13" width="15.28515625" style="57" customWidth="1"/>
    <col min="14" max="16" width="10.85546875" style="57"/>
    <col min="17" max="17" width="11.42578125" style="57" customWidth="1"/>
    <col min="18" max="19" width="10.85546875" style="57"/>
    <col min="20" max="20" width="17.85546875" style="57" customWidth="1"/>
    <col min="21" max="21" width="3.28515625" style="57" customWidth="1"/>
    <col min="22" max="16384" width="10.85546875" style="57"/>
  </cols>
  <sheetData>
    <row r="1" spans="1:12" x14ac:dyDescent="0.25">
      <c r="A1" s="58"/>
      <c r="B1" s="58"/>
      <c r="C1" s="58"/>
      <c r="D1" s="58"/>
      <c r="E1" s="58"/>
      <c r="F1" s="58"/>
      <c r="G1" s="58"/>
      <c r="H1" s="58"/>
      <c r="I1" s="58"/>
      <c r="J1" s="58"/>
      <c r="K1" s="58"/>
    </row>
    <row r="2" spans="1:12" x14ac:dyDescent="0.25">
      <c r="A2" s="58"/>
      <c r="B2" s="58"/>
      <c r="C2" s="58"/>
      <c r="D2" s="58"/>
      <c r="E2" s="58"/>
      <c r="F2" s="58"/>
      <c r="G2" s="58"/>
      <c r="H2" s="58"/>
      <c r="I2" s="58"/>
      <c r="J2" s="58"/>
      <c r="K2" s="58"/>
    </row>
    <row r="3" spans="1:12" x14ac:dyDescent="0.25">
      <c r="A3" s="58"/>
      <c r="B3" s="58"/>
      <c r="C3" s="58"/>
      <c r="D3" s="58"/>
      <c r="E3" s="58"/>
      <c r="F3" s="58"/>
      <c r="G3" s="58"/>
      <c r="H3" s="58"/>
      <c r="I3" s="58"/>
      <c r="J3" s="58"/>
      <c r="K3" s="58"/>
    </row>
    <row r="4" spans="1:12" ht="24.75" customHeight="1" x14ac:dyDescent="0.25">
      <c r="A4" s="158"/>
      <c r="B4" s="58"/>
      <c r="C4" s="58"/>
      <c r="D4" s="58"/>
      <c r="E4" s="58"/>
      <c r="F4" s="58"/>
      <c r="G4" s="58"/>
      <c r="H4" s="58"/>
      <c r="I4" s="58"/>
      <c r="J4" s="58"/>
      <c r="K4" s="58"/>
      <c r="L4" s="63"/>
    </row>
    <row r="5" spans="1:12" x14ac:dyDescent="0.25">
      <c r="A5" s="63"/>
      <c r="B5" s="58"/>
      <c r="C5" s="58"/>
      <c r="D5" s="58"/>
      <c r="E5" s="58"/>
      <c r="F5" s="58"/>
      <c r="G5" s="58"/>
      <c r="H5" s="58"/>
      <c r="I5" s="58"/>
      <c r="J5" s="58"/>
      <c r="K5" s="58"/>
      <c r="L5" s="63"/>
    </row>
    <row r="6" spans="1:12" ht="12" customHeight="1" x14ac:dyDescent="0.25">
      <c r="A6" s="63"/>
      <c r="B6" s="159"/>
      <c r="C6" s="159"/>
      <c r="D6" s="159"/>
      <c r="E6" s="159"/>
      <c r="F6" s="159"/>
      <c r="G6" s="159"/>
      <c r="H6" s="159"/>
      <c r="I6" s="159"/>
      <c r="J6" s="159"/>
      <c r="K6" s="64"/>
      <c r="L6" s="63"/>
    </row>
    <row r="7" spans="1:12" ht="24" customHeight="1" x14ac:dyDescent="0.4">
      <c r="A7" s="63"/>
      <c r="B7" s="314" t="s">
        <v>51</v>
      </c>
      <c r="C7" s="314"/>
      <c r="D7" s="314"/>
      <c r="E7" s="314"/>
      <c r="F7" s="314"/>
      <c r="G7" s="314"/>
      <c r="H7" s="314"/>
      <c r="I7" s="314"/>
      <c r="J7" s="160"/>
      <c r="K7" s="64"/>
      <c r="L7" s="63"/>
    </row>
    <row r="8" spans="1:12" ht="12.95" customHeight="1" x14ac:dyDescent="0.25">
      <c r="A8" s="63"/>
      <c r="B8" s="64"/>
      <c r="C8" s="64"/>
      <c r="D8" s="161"/>
      <c r="E8" s="64"/>
      <c r="F8" s="64"/>
      <c r="G8" s="161"/>
      <c r="H8" s="64"/>
      <c r="I8" s="64"/>
      <c r="J8" s="64"/>
      <c r="K8" s="64"/>
      <c r="L8" s="63"/>
    </row>
    <row r="9" spans="1:12" ht="26.25" customHeight="1" x14ac:dyDescent="0.25">
      <c r="A9" s="63"/>
      <c r="B9" s="315" t="s">
        <v>52</v>
      </c>
      <c r="C9" s="315"/>
      <c r="D9" s="315"/>
      <c r="E9" s="315"/>
      <c r="F9" s="315"/>
      <c r="G9" s="315"/>
      <c r="H9" s="315"/>
      <c r="I9" s="315"/>
      <c r="J9" s="162"/>
      <c r="K9" s="64"/>
      <c r="L9" s="63"/>
    </row>
    <row r="10" spans="1:12" ht="15.95" customHeight="1" thickBot="1" x14ac:dyDescent="0.3">
      <c r="A10" s="63"/>
      <c r="B10" s="64"/>
      <c r="C10" s="64"/>
      <c r="D10" s="64"/>
      <c r="E10" s="64"/>
      <c r="F10" s="64"/>
      <c r="G10" s="64"/>
      <c r="H10" s="64"/>
      <c r="I10" s="64"/>
      <c r="J10" s="64"/>
      <c r="K10" s="64"/>
      <c r="L10" s="63"/>
    </row>
    <row r="11" spans="1:12" ht="66.75" customHeight="1" thickBot="1" x14ac:dyDescent="0.3">
      <c r="A11" s="63"/>
      <c r="B11" s="65" t="s">
        <v>53</v>
      </c>
      <c r="C11" s="311" t="s">
        <v>54</v>
      </c>
      <c r="D11" s="312"/>
      <c r="E11" s="312"/>
      <c r="F11" s="312"/>
      <c r="G11" s="312"/>
      <c r="H11" s="312"/>
      <c r="I11" s="313"/>
      <c r="J11" s="163"/>
      <c r="K11" s="64"/>
      <c r="L11" s="63"/>
    </row>
    <row r="12" spans="1:12" ht="24.75" customHeight="1" x14ac:dyDescent="0.25">
      <c r="A12" s="63"/>
      <c r="B12" s="299" t="s">
        <v>55</v>
      </c>
      <c r="C12" s="302" t="s">
        <v>56</v>
      </c>
      <c r="D12" s="303"/>
      <c r="E12" s="303"/>
      <c r="F12" s="303"/>
      <c r="G12" s="303"/>
      <c r="H12" s="303"/>
      <c r="I12" s="304"/>
      <c r="J12" s="163"/>
      <c r="K12" s="64"/>
      <c r="L12" s="63"/>
    </row>
    <row r="13" spans="1:12" ht="51.75" customHeight="1" x14ac:dyDescent="0.25">
      <c r="A13" s="63"/>
      <c r="B13" s="300"/>
      <c r="C13" s="305"/>
      <c r="D13" s="306"/>
      <c r="E13" s="306"/>
      <c r="F13" s="306"/>
      <c r="G13" s="306"/>
      <c r="H13" s="306"/>
      <c r="I13" s="307"/>
      <c r="J13" s="163"/>
      <c r="K13" s="64"/>
      <c r="L13" s="63"/>
    </row>
    <row r="14" spans="1:12" ht="42" customHeight="1" thickBot="1" x14ac:dyDescent="0.3">
      <c r="A14" s="63"/>
      <c r="B14" s="301"/>
      <c r="C14" s="308"/>
      <c r="D14" s="309"/>
      <c r="E14" s="309"/>
      <c r="F14" s="309"/>
      <c r="G14" s="309"/>
      <c r="H14" s="309"/>
      <c r="I14" s="310"/>
      <c r="J14" s="163"/>
      <c r="K14" s="64"/>
      <c r="L14" s="63"/>
    </row>
    <row r="15" spans="1:12" ht="90" customHeight="1" thickBot="1" x14ac:dyDescent="0.3">
      <c r="A15" s="63"/>
      <c r="B15" s="164" t="s">
        <v>57</v>
      </c>
      <c r="C15" s="311" t="s">
        <v>58</v>
      </c>
      <c r="D15" s="312"/>
      <c r="E15" s="312"/>
      <c r="F15" s="312"/>
      <c r="G15" s="312"/>
      <c r="H15" s="312"/>
      <c r="I15" s="313"/>
      <c r="J15" s="163"/>
      <c r="K15" s="64"/>
      <c r="L15" s="63"/>
    </row>
    <row r="16" spans="1:12" ht="48.75" customHeight="1" x14ac:dyDescent="0.25">
      <c r="A16" s="63"/>
      <c r="B16" s="299" t="s">
        <v>59</v>
      </c>
      <c r="C16" s="302" t="s">
        <v>60</v>
      </c>
      <c r="D16" s="303"/>
      <c r="E16" s="303"/>
      <c r="F16" s="303"/>
      <c r="G16" s="303"/>
      <c r="H16" s="303"/>
      <c r="I16" s="304"/>
      <c r="J16" s="163"/>
      <c r="K16" s="64"/>
      <c r="L16" s="63"/>
    </row>
    <row r="17" spans="1:21" ht="38.25" customHeight="1" thickBot="1" x14ac:dyDescent="0.3">
      <c r="A17" s="63"/>
      <c r="B17" s="301"/>
      <c r="C17" s="308"/>
      <c r="D17" s="309"/>
      <c r="E17" s="309"/>
      <c r="F17" s="309"/>
      <c r="G17" s="309"/>
      <c r="H17" s="309"/>
      <c r="I17" s="310"/>
      <c r="J17" s="163"/>
      <c r="K17" s="64"/>
      <c r="L17" s="63"/>
    </row>
    <row r="18" spans="1:21" ht="15" customHeight="1" x14ac:dyDescent="0.25">
      <c r="A18" s="63"/>
      <c r="B18" s="299" t="s">
        <v>61</v>
      </c>
      <c r="C18" s="302" t="s">
        <v>62</v>
      </c>
      <c r="D18" s="303"/>
      <c r="E18" s="303"/>
      <c r="F18" s="303"/>
      <c r="G18" s="303"/>
      <c r="H18" s="303"/>
      <c r="I18" s="304"/>
      <c r="J18" s="163"/>
      <c r="K18" s="64"/>
      <c r="L18" s="63"/>
    </row>
    <row r="19" spans="1:21" ht="59.25" customHeight="1" x14ac:dyDescent="0.25">
      <c r="A19" s="63"/>
      <c r="B19" s="300"/>
      <c r="C19" s="305"/>
      <c r="D19" s="306"/>
      <c r="E19" s="306"/>
      <c r="F19" s="306"/>
      <c r="G19" s="306"/>
      <c r="H19" s="306"/>
      <c r="I19" s="307"/>
      <c r="J19" s="163"/>
      <c r="K19" s="64"/>
      <c r="L19" s="63"/>
    </row>
    <row r="20" spans="1:21" ht="39" customHeight="1" thickBot="1" x14ac:dyDescent="0.3">
      <c r="A20" s="63"/>
      <c r="B20" s="301"/>
      <c r="C20" s="308"/>
      <c r="D20" s="309"/>
      <c r="E20" s="309"/>
      <c r="F20" s="309"/>
      <c r="G20" s="309"/>
      <c r="H20" s="309"/>
      <c r="I20" s="310"/>
      <c r="J20" s="163"/>
      <c r="K20" s="64"/>
      <c r="L20" s="63"/>
    </row>
    <row r="21" spans="1:21" ht="90" customHeight="1" x14ac:dyDescent="0.25">
      <c r="A21" s="63"/>
      <c r="B21" s="299" t="s">
        <v>63</v>
      </c>
      <c r="C21" s="302" t="s">
        <v>64</v>
      </c>
      <c r="D21" s="303"/>
      <c r="E21" s="303"/>
      <c r="F21" s="303"/>
      <c r="G21" s="303"/>
      <c r="H21" s="303"/>
      <c r="I21" s="304"/>
      <c r="J21" s="163"/>
      <c r="K21" s="64"/>
      <c r="L21" s="63"/>
    </row>
    <row r="22" spans="1:21" ht="54.75" customHeight="1" x14ac:dyDescent="0.25">
      <c r="A22" s="63"/>
      <c r="B22" s="300"/>
      <c r="C22" s="305"/>
      <c r="D22" s="306"/>
      <c r="E22" s="306"/>
      <c r="F22" s="306"/>
      <c r="G22" s="306"/>
      <c r="H22" s="306"/>
      <c r="I22" s="307"/>
      <c r="J22" s="163"/>
      <c r="K22" s="64"/>
      <c r="L22" s="63"/>
    </row>
    <row r="23" spans="1:21" ht="65.25" customHeight="1" x14ac:dyDescent="0.25">
      <c r="A23" s="63"/>
      <c r="B23" s="300"/>
      <c r="C23" s="305"/>
      <c r="D23" s="306"/>
      <c r="E23" s="306"/>
      <c r="F23" s="306"/>
      <c r="G23" s="306"/>
      <c r="H23" s="306"/>
      <c r="I23" s="307"/>
      <c r="J23" s="163"/>
      <c r="K23" s="64"/>
      <c r="L23" s="63"/>
    </row>
    <row r="24" spans="1:21" ht="55.5" customHeight="1" thickBot="1" x14ac:dyDescent="0.3">
      <c r="A24" s="63"/>
      <c r="B24" s="300"/>
      <c r="C24" s="305"/>
      <c r="D24" s="306"/>
      <c r="E24" s="306"/>
      <c r="F24" s="306"/>
      <c r="G24" s="306"/>
      <c r="H24" s="306"/>
      <c r="I24" s="307"/>
      <c r="J24" s="163"/>
      <c r="K24" s="64"/>
      <c r="L24" s="63"/>
    </row>
    <row r="25" spans="1:21" ht="57" customHeight="1" thickBot="1" x14ac:dyDescent="0.3">
      <c r="A25" s="63"/>
      <c r="B25" s="165" t="s">
        <v>65</v>
      </c>
      <c r="C25" s="311" t="s">
        <v>66</v>
      </c>
      <c r="D25" s="312"/>
      <c r="E25" s="312"/>
      <c r="F25" s="312"/>
      <c r="G25" s="312"/>
      <c r="H25" s="312"/>
      <c r="I25" s="313"/>
      <c r="J25" s="163"/>
      <c r="K25" s="64"/>
      <c r="L25" s="63"/>
    </row>
    <row r="26" spans="1:21" ht="24.75" customHeight="1" x14ac:dyDescent="0.25">
      <c r="A26" s="63"/>
      <c r="B26" s="299" t="s">
        <v>67</v>
      </c>
      <c r="C26" s="302" t="s">
        <v>68</v>
      </c>
      <c r="D26" s="303"/>
      <c r="E26" s="303"/>
      <c r="F26" s="303"/>
      <c r="G26" s="303"/>
      <c r="H26" s="303"/>
      <c r="I26" s="304"/>
      <c r="J26" s="163"/>
      <c r="K26" s="64"/>
      <c r="L26" s="63"/>
    </row>
    <row r="27" spans="1:21" ht="54.95" customHeight="1" thickBot="1" x14ac:dyDescent="0.3">
      <c r="A27" s="63"/>
      <c r="B27" s="301"/>
      <c r="C27" s="305"/>
      <c r="D27" s="306"/>
      <c r="E27" s="306"/>
      <c r="F27" s="306"/>
      <c r="G27" s="306"/>
      <c r="H27" s="306"/>
      <c r="I27" s="307"/>
      <c r="J27" s="163"/>
      <c r="K27" s="64"/>
      <c r="L27" s="63"/>
    </row>
    <row r="28" spans="1:21" ht="30" customHeight="1" x14ac:dyDescent="0.25">
      <c r="A28" s="63"/>
      <c r="B28" s="299" t="s">
        <v>69</v>
      </c>
      <c r="C28" s="302" t="s">
        <v>70</v>
      </c>
      <c r="D28" s="303"/>
      <c r="E28" s="303"/>
      <c r="F28" s="303"/>
      <c r="G28" s="303"/>
      <c r="H28" s="303"/>
      <c r="I28" s="304"/>
      <c r="J28" s="163"/>
      <c r="K28" s="75"/>
      <c r="L28" s="75"/>
      <c r="M28" s="75"/>
      <c r="N28" s="75"/>
      <c r="O28" s="75"/>
      <c r="P28" s="75"/>
      <c r="Q28" s="75"/>
      <c r="R28" s="75"/>
      <c r="S28" s="75"/>
      <c r="T28" s="75"/>
      <c r="U28" s="63"/>
    </row>
    <row r="29" spans="1:21" ht="42.75" customHeight="1" thickBot="1" x14ac:dyDescent="0.3">
      <c r="A29" s="63"/>
      <c r="B29" s="301"/>
      <c r="C29" s="308"/>
      <c r="D29" s="309"/>
      <c r="E29" s="309"/>
      <c r="F29" s="309"/>
      <c r="G29" s="309"/>
      <c r="H29" s="309"/>
      <c r="I29" s="310"/>
      <c r="J29" s="163"/>
      <c r="K29" s="75"/>
      <c r="L29" s="75"/>
      <c r="M29" s="75"/>
      <c r="N29" s="75"/>
      <c r="O29" s="75"/>
      <c r="P29" s="75"/>
      <c r="Q29" s="75"/>
      <c r="R29" s="75"/>
      <c r="S29" s="75"/>
      <c r="T29" s="75"/>
      <c r="U29" s="63"/>
    </row>
    <row r="30" spans="1:21" ht="59.25" customHeight="1" thickBot="1" x14ac:dyDescent="0.3">
      <c r="A30" s="63"/>
      <c r="B30" s="165" t="s">
        <v>71</v>
      </c>
      <c r="C30" s="311" t="s">
        <v>72</v>
      </c>
      <c r="D30" s="312"/>
      <c r="E30" s="312"/>
      <c r="F30" s="312"/>
      <c r="G30" s="312"/>
      <c r="H30" s="312"/>
      <c r="I30" s="313"/>
      <c r="J30" s="163"/>
      <c r="K30" s="75"/>
      <c r="L30" s="75"/>
      <c r="M30" s="75"/>
      <c r="N30" s="75"/>
      <c r="O30" s="75"/>
      <c r="P30" s="75"/>
      <c r="Q30" s="75"/>
      <c r="R30" s="75"/>
      <c r="S30" s="75"/>
      <c r="T30" s="75"/>
      <c r="U30" s="63"/>
    </row>
    <row r="31" spans="1:21" ht="15" customHeight="1" x14ac:dyDescent="0.25">
      <c r="A31" s="63"/>
      <c r="B31" s="299" t="s">
        <v>73</v>
      </c>
      <c r="C31" s="302" t="s">
        <v>74</v>
      </c>
      <c r="D31" s="303"/>
      <c r="E31" s="303"/>
      <c r="F31" s="303"/>
      <c r="G31" s="303"/>
      <c r="H31" s="303"/>
      <c r="I31" s="304"/>
      <c r="J31" s="163"/>
      <c r="K31" s="75"/>
      <c r="L31" s="75"/>
      <c r="M31" s="75"/>
      <c r="N31" s="75"/>
      <c r="O31" s="75"/>
      <c r="P31" s="75"/>
      <c r="Q31" s="75"/>
      <c r="R31" s="75"/>
      <c r="S31" s="75"/>
      <c r="T31" s="75"/>
      <c r="U31" s="63"/>
    </row>
    <row r="32" spans="1:21" ht="15" customHeight="1" x14ac:dyDescent="0.25">
      <c r="A32" s="63"/>
      <c r="B32" s="300"/>
      <c r="C32" s="305"/>
      <c r="D32" s="306"/>
      <c r="E32" s="306"/>
      <c r="F32" s="306"/>
      <c r="G32" s="306"/>
      <c r="H32" s="306"/>
      <c r="I32" s="307"/>
      <c r="J32" s="163"/>
      <c r="K32" s="75"/>
      <c r="L32" s="75"/>
      <c r="M32" s="75"/>
      <c r="N32" s="75"/>
      <c r="O32" s="75"/>
      <c r="P32" s="75"/>
      <c r="Q32" s="75"/>
      <c r="R32" s="75"/>
      <c r="S32" s="75"/>
      <c r="T32" s="75"/>
      <c r="U32" s="63"/>
    </row>
    <row r="33" spans="1:21" ht="15" customHeight="1" x14ac:dyDescent="0.25">
      <c r="A33" s="63"/>
      <c r="B33" s="300"/>
      <c r="C33" s="305"/>
      <c r="D33" s="306"/>
      <c r="E33" s="306"/>
      <c r="F33" s="306"/>
      <c r="G33" s="306"/>
      <c r="H33" s="306"/>
      <c r="I33" s="307"/>
      <c r="J33" s="163"/>
      <c r="K33" s="75"/>
      <c r="L33" s="75"/>
      <c r="M33" s="75"/>
      <c r="N33" s="75"/>
      <c r="O33" s="75"/>
      <c r="P33" s="75"/>
      <c r="Q33" s="75"/>
      <c r="R33" s="75"/>
      <c r="S33" s="75"/>
      <c r="T33" s="75"/>
      <c r="U33" s="63"/>
    </row>
    <row r="34" spans="1:21" ht="50.25" customHeight="1" thickBot="1" x14ac:dyDescent="0.3">
      <c r="A34" s="63"/>
      <c r="B34" s="301"/>
      <c r="C34" s="308"/>
      <c r="D34" s="309"/>
      <c r="E34" s="309"/>
      <c r="F34" s="309"/>
      <c r="G34" s="309"/>
      <c r="H34" s="309"/>
      <c r="I34" s="310"/>
      <c r="J34" s="163"/>
      <c r="K34" s="75"/>
      <c r="L34" s="75"/>
      <c r="M34" s="75"/>
      <c r="N34" s="75"/>
      <c r="O34" s="75"/>
      <c r="P34" s="75"/>
      <c r="Q34" s="75"/>
      <c r="R34" s="75"/>
      <c r="S34" s="75"/>
      <c r="T34" s="75"/>
      <c r="U34" s="63"/>
    </row>
    <row r="35" spans="1:21" ht="41.25" customHeight="1" thickBot="1" x14ac:dyDescent="0.3">
      <c r="A35" s="63"/>
      <c r="B35" s="165" t="s">
        <v>75</v>
      </c>
      <c r="C35" s="311" t="s">
        <v>76</v>
      </c>
      <c r="D35" s="312"/>
      <c r="E35" s="312"/>
      <c r="F35" s="312"/>
      <c r="G35" s="312"/>
      <c r="H35" s="312"/>
      <c r="I35" s="313"/>
      <c r="J35" s="163"/>
      <c r="K35" s="75"/>
      <c r="L35" s="63"/>
      <c r="M35" s="63"/>
      <c r="N35" s="63"/>
      <c r="O35" s="63"/>
      <c r="P35" s="63"/>
      <c r="Q35" s="63"/>
      <c r="R35" s="63"/>
      <c r="S35" s="63"/>
      <c r="U35" s="63"/>
    </row>
    <row r="36" spans="1:21" ht="51.75" customHeight="1" thickBot="1" x14ac:dyDescent="0.3">
      <c r="A36" s="63"/>
      <c r="B36" s="164" t="s">
        <v>77</v>
      </c>
      <c r="C36" s="311" t="s">
        <v>78</v>
      </c>
      <c r="D36" s="312"/>
      <c r="E36" s="312"/>
      <c r="F36" s="312"/>
      <c r="G36" s="312"/>
      <c r="H36" s="312"/>
      <c r="I36" s="313"/>
      <c r="J36" s="163"/>
      <c r="K36" s="75"/>
      <c r="L36" s="63"/>
      <c r="M36" s="63"/>
      <c r="N36" s="63"/>
      <c r="O36" s="63"/>
      <c r="P36" s="63"/>
      <c r="Q36" s="63"/>
      <c r="R36" s="63"/>
      <c r="S36" s="63"/>
      <c r="T36" s="63"/>
      <c r="U36" s="63"/>
    </row>
    <row r="37" spans="1:21" ht="15" customHeight="1" x14ac:dyDescent="0.25">
      <c r="A37" s="63"/>
      <c r="B37" s="299" t="s">
        <v>79</v>
      </c>
      <c r="C37" s="302" t="s">
        <v>80</v>
      </c>
      <c r="D37" s="303"/>
      <c r="E37" s="303"/>
      <c r="F37" s="303"/>
      <c r="G37" s="303"/>
      <c r="H37" s="303"/>
      <c r="I37" s="304"/>
      <c r="J37" s="163"/>
      <c r="K37" s="75"/>
      <c r="L37" s="63"/>
      <c r="M37" s="63"/>
      <c r="N37" s="63"/>
      <c r="O37" s="63"/>
      <c r="P37" s="63"/>
      <c r="Q37" s="63"/>
      <c r="R37" s="63"/>
      <c r="S37" s="63"/>
      <c r="T37" s="63"/>
      <c r="U37" s="63"/>
    </row>
    <row r="38" spans="1:21" ht="39" customHeight="1" x14ac:dyDescent="0.25">
      <c r="A38" s="63"/>
      <c r="B38" s="300"/>
      <c r="C38" s="305"/>
      <c r="D38" s="306"/>
      <c r="E38" s="306"/>
      <c r="F38" s="306"/>
      <c r="G38" s="306"/>
      <c r="H38" s="306"/>
      <c r="I38" s="307"/>
      <c r="J38" s="163"/>
      <c r="K38" s="63"/>
      <c r="L38" s="63"/>
      <c r="M38" s="63"/>
      <c r="N38" s="63"/>
      <c r="O38" s="63"/>
      <c r="P38" s="63"/>
      <c r="Q38" s="63"/>
      <c r="R38" s="63"/>
      <c r="S38" s="63"/>
      <c r="T38" s="63"/>
      <c r="U38" s="63"/>
    </row>
    <row r="39" spans="1:21" ht="27" customHeight="1" x14ac:dyDescent="0.25">
      <c r="A39" s="63"/>
      <c r="B39" s="300"/>
      <c r="C39" s="305"/>
      <c r="D39" s="306"/>
      <c r="E39" s="306"/>
      <c r="F39" s="306"/>
      <c r="G39" s="306"/>
      <c r="H39" s="306"/>
      <c r="I39" s="307"/>
      <c r="J39" s="163"/>
      <c r="K39" s="63"/>
      <c r="L39" s="63"/>
      <c r="M39" s="63"/>
      <c r="N39" s="63"/>
      <c r="O39" s="63"/>
      <c r="P39" s="63"/>
      <c r="Q39" s="63"/>
      <c r="R39" s="63"/>
      <c r="S39" s="63"/>
      <c r="T39" s="63"/>
      <c r="U39" s="63"/>
    </row>
    <row r="40" spans="1:21" ht="24.75" customHeight="1" thickBot="1" x14ac:dyDescent="0.3">
      <c r="A40" s="63"/>
      <c r="B40" s="301"/>
      <c r="C40" s="308"/>
      <c r="D40" s="309"/>
      <c r="E40" s="309"/>
      <c r="F40" s="309"/>
      <c r="G40" s="309"/>
      <c r="H40" s="309"/>
      <c r="I40" s="310"/>
      <c r="J40" s="163"/>
      <c r="K40" s="63"/>
      <c r="L40" s="63"/>
      <c r="M40" s="63"/>
      <c r="N40" s="63"/>
      <c r="O40" s="63"/>
      <c r="P40" s="63"/>
      <c r="Q40" s="63"/>
      <c r="R40" s="63"/>
      <c r="S40" s="63"/>
      <c r="T40" s="63"/>
      <c r="U40" s="63"/>
    </row>
    <row r="41" spans="1:21" ht="36.75" customHeight="1" x14ac:dyDescent="0.25">
      <c r="A41" s="63"/>
      <c r="B41" s="75"/>
      <c r="C41" s="75"/>
      <c r="D41" s="75"/>
      <c r="E41" s="75"/>
      <c r="F41" s="75"/>
      <c r="G41" s="75"/>
      <c r="H41" s="75"/>
      <c r="I41" s="75"/>
      <c r="J41" s="75"/>
      <c r="K41" s="63"/>
      <c r="L41" s="63"/>
      <c r="M41" s="63"/>
      <c r="N41" s="63"/>
      <c r="O41" s="63"/>
      <c r="P41" s="63"/>
      <c r="Q41" s="63"/>
      <c r="R41" s="63"/>
      <c r="S41" s="63"/>
      <c r="T41" s="63"/>
      <c r="U41" s="63"/>
    </row>
    <row r="42" spans="1:21" ht="15" customHeight="1" x14ac:dyDescent="0.25">
      <c r="A42" s="63"/>
      <c r="B42" s="63"/>
      <c r="C42" s="63"/>
      <c r="D42" s="63"/>
      <c r="E42" s="63"/>
      <c r="F42" s="63"/>
      <c r="G42" s="63"/>
      <c r="H42" s="63"/>
      <c r="I42" s="63"/>
      <c r="J42" s="63"/>
      <c r="K42" s="63"/>
      <c r="U42" s="63"/>
    </row>
    <row r="43" spans="1:21" ht="15" customHeight="1" x14ac:dyDescent="0.25">
      <c r="A43" s="63"/>
      <c r="B43" s="63"/>
      <c r="C43" s="63"/>
      <c r="D43" s="63"/>
      <c r="E43" s="63"/>
      <c r="F43" s="63"/>
      <c r="G43" s="63"/>
      <c r="H43" s="63"/>
      <c r="I43" s="63"/>
      <c r="J43" s="63"/>
      <c r="K43" s="63"/>
      <c r="U43" s="63"/>
    </row>
    <row r="44" spans="1:21" ht="15" customHeight="1" x14ac:dyDescent="0.25">
      <c r="A44" s="63"/>
      <c r="B44" s="63"/>
      <c r="C44" s="63"/>
      <c r="D44" s="63"/>
      <c r="E44" s="63"/>
      <c r="F44" s="63"/>
      <c r="G44" s="63"/>
      <c r="H44" s="63"/>
      <c r="I44" s="63"/>
      <c r="J44" s="63"/>
      <c r="K44" s="63"/>
      <c r="U44" s="63"/>
    </row>
    <row r="45" spans="1:21" ht="15" customHeight="1" x14ac:dyDescent="0.25">
      <c r="A45" s="63"/>
      <c r="B45" s="63"/>
      <c r="C45" s="63"/>
      <c r="D45" s="63"/>
      <c r="E45" s="63"/>
      <c r="F45" s="63"/>
      <c r="G45" s="63"/>
      <c r="H45" s="63"/>
      <c r="I45" s="63"/>
      <c r="J45" s="63"/>
    </row>
    <row r="46" spans="1:21" ht="15" customHeight="1" x14ac:dyDescent="0.25">
      <c r="A46" s="63"/>
      <c r="B46" s="63"/>
      <c r="C46" s="63"/>
      <c r="D46" s="63"/>
      <c r="E46" s="63"/>
      <c r="F46" s="63"/>
      <c r="G46" s="63"/>
      <c r="H46" s="63"/>
      <c r="I46" s="63"/>
      <c r="J46" s="63"/>
    </row>
    <row r="47" spans="1:21" ht="15" customHeight="1" x14ac:dyDescent="0.25">
      <c r="A47" s="63"/>
      <c r="B47" s="63"/>
      <c r="C47" s="63"/>
      <c r="D47" s="63"/>
      <c r="E47" s="63"/>
      <c r="F47" s="63"/>
      <c r="G47" s="63"/>
      <c r="H47" s="63"/>
      <c r="I47" s="63"/>
      <c r="J47" s="63"/>
    </row>
    <row r="48" spans="1:21" ht="15" customHeight="1" x14ac:dyDescent="0.25">
      <c r="A48" s="63"/>
      <c r="B48" s="63"/>
      <c r="C48" s="63"/>
      <c r="D48" s="63"/>
      <c r="E48" s="63"/>
      <c r="F48" s="63"/>
      <c r="G48" s="63"/>
      <c r="H48" s="63"/>
      <c r="I48" s="63"/>
      <c r="J48" s="63"/>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sheetData>
  <mergeCells count="24">
    <mergeCell ref="C15:I15"/>
    <mergeCell ref="B7:I7"/>
    <mergeCell ref="B9:I9"/>
    <mergeCell ref="C11:I11"/>
    <mergeCell ref="B12:B14"/>
    <mergeCell ref="C12:I14"/>
    <mergeCell ref="C30:I30"/>
    <mergeCell ref="B16:B17"/>
    <mergeCell ref="C16:I17"/>
    <mergeCell ref="B18:B20"/>
    <mergeCell ref="C18:I20"/>
    <mergeCell ref="B21:B24"/>
    <mergeCell ref="C21:I24"/>
    <mergeCell ref="C25:I25"/>
    <mergeCell ref="B26:B27"/>
    <mergeCell ref="C26:I27"/>
    <mergeCell ref="B28:B29"/>
    <mergeCell ref="C28:I29"/>
    <mergeCell ref="B31:B34"/>
    <mergeCell ref="C31:I34"/>
    <mergeCell ref="C35:I35"/>
    <mergeCell ref="C36:I36"/>
    <mergeCell ref="B37:B40"/>
    <mergeCell ref="C37:I40"/>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3"/>
  <sheetViews>
    <sheetView view="pageBreakPreview" topLeftCell="B6" zoomScaleSheetLayoutView="100" workbookViewId="0">
      <selection activeCell="L25" sqref="L25"/>
    </sheetView>
  </sheetViews>
  <sheetFormatPr baseColWidth="10" defaultColWidth="10.85546875" defaultRowHeight="15.75" x14ac:dyDescent="0.25"/>
  <cols>
    <col min="1" max="1" width="2.85546875" style="57" customWidth="1"/>
    <col min="2" max="2" width="18.140625" style="57" customWidth="1"/>
    <col min="3" max="6" width="10.85546875" style="57"/>
    <col min="7" max="7" width="17.85546875" style="57" customWidth="1"/>
    <col min="8" max="8" width="3.140625" style="57" customWidth="1"/>
    <col min="9" max="9" width="3.42578125" style="57" customWidth="1"/>
    <col min="10" max="10" width="37.85546875" style="57" customWidth="1"/>
    <col min="11" max="11" width="15.28515625" style="57" customWidth="1"/>
    <col min="12" max="14" width="10.85546875" style="57"/>
    <col min="15" max="15" width="11.42578125" style="57" customWidth="1"/>
    <col min="16" max="17" width="10.85546875" style="57"/>
    <col min="18" max="18" width="17.85546875" style="57" customWidth="1"/>
    <col min="19" max="19" width="3.28515625" style="57" customWidth="1"/>
    <col min="20" max="16384" width="10.85546875" style="57"/>
  </cols>
  <sheetData>
    <row r="1" spans="1:11" x14ac:dyDescent="0.25">
      <c r="A1" s="58"/>
      <c r="B1" s="58"/>
      <c r="C1" s="58"/>
      <c r="D1" s="58"/>
      <c r="E1" s="58"/>
      <c r="F1" s="58"/>
      <c r="G1" s="58"/>
      <c r="H1" s="58"/>
      <c r="I1" s="58"/>
      <c r="J1" s="58"/>
    </row>
    <row r="2" spans="1:11" ht="44.1" customHeight="1" x14ac:dyDescent="0.25">
      <c r="A2" s="58"/>
      <c r="B2" s="58"/>
      <c r="C2" s="58"/>
      <c r="D2" s="58"/>
      <c r="E2" s="58"/>
      <c r="F2" s="58"/>
      <c r="G2" s="58"/>
      <c r="H2" s="58"/>
      <c r="I2" s="58"/>
      <c r="J2" s="58"/>
    </row>
    <row r="3" spans="1:11" ht="18.95" customHeight="1" x14ac:dyDescent="0.3">
      <c r="A3" s="58"/>
      <c r="B3" s="335" t="s">
        <v>51</v>
      </c>
      <c r="C3" s="335"/>
      <c r="D3" s="335"/>
      <c r="E3" s="335"/>
      <c r="F3" s="335"/>
      <c r="G3" s="335"/>
      <c r="H3" s="335"/>
      <c r="I3" s="335"/>
      <c r="J3" s="335"/>
    </row>
    <row r="4" spans="1:11" ht="24.75" customHeight="1" x14ac:dyDescent="0.25">
      <c r="A4" s="58"/>
      <c r="B4" s="336" t="s">
        <v>81</v>
      </c>
      <c r="C4" s="336"/>
      <c r="D4" s="336"/>
      <c r="E4" s="336"/>
      <c r="F4" s="336"/>
      <c r="G4" s="336"/>
      <c r="H4" s="336"/>
      <c r="I4" s="336"/>
      <c r="J4" s="336"/>
      <c r="K4" s="63"/>
    </row>
    <row r="5" spans="1:11" ht="16.5" thickBot="1" x14ac:dyDescent="0.3">
      <c r="A5" s="58"/>
      <c r="B5" s="64"/>
      <c r="C5" s="64"/>
      <c r="D5" s="64"/>
      <c r="E5" s="64"/>
      <c r="F5" s="64"/>
      <c r="G5" s="64"/>
      <c r="H5" s="64"/>
      <c r="I5" s="64"/>
      <c r="J5" s="64"/>
      <c r="K5" s="63"/>
    </row>
    <row r="6" spans="1:11" x14ac:dyDescent="0.25">
      <c r="A6" s="64"/>
      <c r="B6" s="337" t="s">
        <v>82</v>
      </c>
      <c r="C6" s="338"/>
      <c r="D6" s="338"/>
      <c r="E6" s="338"/>
      <c r="F6" s="338"/>
      <c r="G6" s="338"/>
      <c r="H6" s="338"/>
      <c r="I6" s="338"/>
      <c r="J6" s="339"/>
      <c r="K6" s="63"/>
    </row>
    <row r="7" spans="1:11" ht="66.95" customHeight="1" x14ac:dyDescent="0.25">
      <c r="A7" s="64"/>
      <c r="B7" s="340"/>
      <c r="C7" s="341"/>
      <c r="D7" s="341"/>
      <c r="E7" s="341"/>
      <c r="F7" s="341"/>
      <c r="G7" s="341"/>
      <c r="H7" s="341"/>
      <c r="I7" s="341"/>
      <c r="J7" s="342"/>
      <c r="K7" s="63"/>
    </row>
    <row r="8" spans="1:11" ht="35.25" customHeight="1" thickBot="1" x14ac:dyDescent="0.3">
      <c r="A8" s="64"/>
      <c r="B8" s="340"/>
      <c r="C8" s="341"/>
      <c r="D8" s="341"/>
      <c r="E8" s="341"/>
      <c r="F8" s="341"/>
      <c r="G8" s="341"/>
      <c r="H8" s="341"/>
      <c r="I8" s="341"/>
      <c r="J8" s="342"/>
      <c r="K8" s="63"/>
    </row>
    <row r="9" spans="1:11" ht="32.25" customHeight="1" thickBot="1" x14ac:dyDescent="0.3">
      <c r="A9" s="64"/>
      <c r="B9" s="66"/>
      <c r="C9" s="343" t="s">
        <v>83</v>
      </c>
      <c r="D9" s="344"/>
      <c r="E9" s="344"/>
      <c r="F9" s="345"/>
      <c r="G9" s="65" t="s">
        <v>84</v>
      </c>
      <c r="H9" s="64"/>
      <c r="I9" s="64"/>
      <c r="J9" s="67"/>
      <c r="K9" s="63"/>
    </row>
    <row r="10" spans="1:11" ht="81.95" customHeight="1" thickBot="1" x14ac:dyDescent="0.3">
      <c r="A10" s="64"/>
      <c r="B10" s="66"/>
      <c r="C10" s="311" t="s">
        <v>85</v>
      </c>
      <c r="D10" s="312"/>
      <c r="E10" s="312"/>
      <c r="F10" s="313"/>
      <c r="G10" s="68">
        <v>5</v>
      </c>
      <c r="H10" s="64"/>
      <c r="I10" s="64"/>
      <c r="J10" s="67"/>
      <c r="K10" s="63"/>
    </row>
    <row r="11" spans="1:11" ht="26.25" customHeight="1" x14ac:dyDescent="0.25">
      <c r="A11" s="64"/>
      <c r="B11" s="66"/>
      <c r="C11" s="302" t="s">
        <v>86</v>
      </c>
      <c r="D11" s="303"/>
      <c r="E11" s="303"/>
      <c r="F11" s="304"/>
      <c r="G11" s="316">
        <v>4</v>
      </c>
      <c r="H11" s="64"/>
      <c r="I11" s="64"/>
      <c r="J11" s="67"/>
      <c r="K11" s="63"/>
    </row>
    <row r="12" spans="1:11" ht="38.25" customHeight="1" thickBot="1" x14ac:dyDescent="0.3">
      <c r="A12" s="64"/>
      <c r="B12" s="66"/>
      <c r="C12" s="308"/>
      <c r="D12" s="309"/>
      <c r="E12" s="309"/>
      <c r="F12" s="310"/>
      <c r="G12" s="317"/>
      <c r="H12" s="64"/>
      <c r="I12" s="64"/>
      <c r="J12" s="67"/>
      <c r="K12" s="63"/>
    </row>
    <row r="13" spans="1:11" ht="66.75" customHeight="1" x14ac:dyDescent="0.25">
      <c r="A13" s="64"/>
      <c r="B13" s="66"/>
      <c r="C13" s="302" t="s">
        <v>87</v>
      </c>
      <c r="D13" s="303"/>
      <c r="E13" s="303"/>
      <c r="F13" s="304"/>
      <c r="G13" s="316">
        <v>3</v>
      </c>
      <c r="H13" s="64"/>
      <c r="I13" s="64"/>
      <c r="J13" s="67"/>
      <c r="K13" s="63"/>
    </row>
    <row r="14" spans="1:11" ht="14.1" customHeight="1" thickBot="1" x14ac:dyDescent="0.3">
      <c r="A14" s="64"/>
      <c r="B14" s="66"/>
      <c r="C14" s="308"/>
      <c r="D14" s="309"/>
      <c r="E14" s="309"/>
      <c r="F14" s="310"/>
      <c r="G14" s="317"/>
      <c r="H14" s="64"/>
      <c r="I14" s="64"/>
      <c r="J14" s="67"/>
      <c r="K14" s="63"/>
    </row>
    <row r="15" spans="1:11" ht="51.75" customHeight="1" thickBot="1" x14ac:dyDescent="0.3">
      <c r="A15" s="64"/>
      <c r="B15" s="66"/>
      <c r="C15" s="311" t="s">
        <v>88</v>
      </c>
      <c r="D15" s="312"/>
      <c r="E15" s="312"/>
      <c r="F15" s="313"/>
      <c r="G15" s="68">
        <v>2</v>
      </c>
      <c r="H15" s="64"/>
      <c r="I15" s="64"/>
      <c r="J15" s="67"/>
      <c r="K15" s="63"/>
    </row>
    <row r="16" spans="1:11" ht="61.5" customHeight="1" thickBot="1" x14ac:dyDescent="0.3">
      <c r="A16" s="64"/>
      <c r="B16" s="69"/>
      <c r="C16" s="311" t="s">
        <v>89</v>
      </c>
      <c r="D16" s="312"/>
      <c r="E16" s="312"/>
      <c r="F16" s="313"/>
      <c r="G16" s="68">
        <v>1</v>
      </c>
      <c r="H16" s="102"/>
      <c r="I16" s="102"/>
      <c r="J16" s="103"/>
      <c r="K16" s="63"/>
    </row>
    <row r="17" spans="1:11" ht="63.95" customHeight="1" x14ac:dyDescent="0.25">
      <c r="A17" s="64"/>
      <c r="B17" s="330" t="s">
        <v>90</v>
      </c>
      <c r="C17" s="331"/>
      <c r="D17" s="331"/>
      <c r="E17" s="331"/>
      <c r="F17" s="331"/>
      <c r="G17" s="331"/>
      <c r="H17" s="331"/>
      <c r="I17" s="331"/>
      <c r="J17" s="332"/>
      <c r="K17" s="63"/>
    </row>
    <row r="18" spans="1:11" ht="48.75" customHeight="1" x14ac:dyDescent="0.25">
      <c r="A18" s="64"/>
      <c r="B18" s="70" t="s">
        <v>91</v>
      </c>
      <c r="C18" s="321" t="s">
        <v>92</v>
      </c>
      <c r="D18" s="322"/>
      <c r="E18" s="322"/>
      <c r="F18" s="322"/>
      <c r="G18" s="322"/>
      <c r="H18" s="322"/>
      <c r="I18" s="322"/>
      <c r="J18" s="323"/>
      <c r="K18" s="63"/>
    </row>
    <row r="19" spans="1:11" ht="20.100000000000001" customHeight="1" x14ac:dyDescent="0.25">
      <c r="A19" s="64"/>
      <c r="B19" s="71"/>
      <c r="C19" s="324"/>
      <c r="D19" s="325"/>
      <c r="E19" s="325"/>
      <c r="F19" s="325"/>
      <c r="G19" s="325"/>
      <c r="H19" s="325"/>
      <c r="I19" s="325"/>
      <c r="J19" s="326"/>
      <c r="K19" s="63"/>
    </row>
    <row r="20" spans="1:11" ht="15" customHeight="1" x14ac:dyDescent="0.25">
      <c r="A20" s="64"/>
      <c r="B20" s="333" t="s">
        <v>93</v>
      </c>
      <c r="C20" s="321" t="s">
        <v>94</v>
      </c>
      <c r="D20" s="322"/>
      <c r="E20" s="322"/>
      <c r="F20" s="322"/>
      <c r="G20" s="322"/>
      <c r="H20" s="322"/>
      <c r="I20" s="322"/>
      <c r="J20" s="323"/>
      <c r="K20" s="63"/>
    </row>
    <row r="21" spans="1:11" ht="59.25" customHeight="1" x14ac:dyDescent="0.25">
      <c r="A21" s="64"/>
      <c r="B21" s="334"/>
      <c r="C21" s="324"/>
      <c r="D21" s="325"/>
      <c r="E21" s="325"/>
      <c r="F21" s="325"/>
      <c r="G21" s="325"/>
      <c r="H21" s="325"/>
      <c r="I21" s="325"/>
      <c r="J21" s="326"/>
      <c r="K21" s="63"/>
    </row>
    <row r="22" spans="1:11" ht="75" customHeight="1" x14ac:dyDescent="0.25">
      <c r="A22" s="64"/>
      <c r="B22" s="105" t="s">
        <v>95</v>
      </c>
      <c r="C22" s="318" t="s">
        <v>96</v>
      </c>
      <c r="D22" s="319"/>
      <c r="E22" s="319"/>
      <c r="F22" s="319"/>
      <c r="G22" s="319"/>
      <c r="H22" s="319"/>
      <c r="I22" s="319"/>
      <c r="J22" s="320"/>
      <c r="K22" s="63"/>
    </row>
    <row r="23" spans="1:11" ht="78" customHeight="1" x14ac:dyDescent="0.25">
      <c r="A23" s="64"/>
      <c r="B23" s="72" t="s">
        <v>97</v>
      </c>
      <c r="C23" s="321" t="s">
        <v>98</v>
      </c>
      <c r="D23" s="322"/>
      <c r="E23" s="322"/>
      <c r="F23" s="322"/>
      <c r="G23" s="322"/>
      <c r="H23" s="322"/>
      <c r="I23" s="322"/>
      <c r="J23" s="323"/>
      <c r="K23" s="63"/>
    </row>
    <row r="24" spans="1:11" ht="9" customHeight="1" x14ac:dyDescent="0.25">
      <c r="A24" s="64"/>
      <c r="B24" s="73"/>
      <c r="C24" s="324"/>
      <c r="D24" s="325"/>
      <c r="E24" s="325"/>
      <c r="F24" s="325"/>
      <c r="G24" s="325"/>
      <c r="H24" s="325"/>
      <c r="I24" s="325"/>
      <c r="J24" s="326"/>
      <c r="K24" s="63"/>
    </row>
    <row r="25" spans="1:11" ht="65.25" customHeight="1" x14ac:dyDescent="0.25">
      <c r="A25" s="64"/>
      <c r="B25" s="72" t="s">
        <v>99</v>
      </c>
      <c r="C25" s="321" t="s">
        <v>100</v>
      </c>
      <c r="D25" s="322"/>
      <c r="E25" s="322"/>
      <c r="F25" s="322"/>
      <c r="G25" s="322"/>
      <c r="H25" s="322"/>
      <c r="I25" s="322"/>
      <c r="J25" s="323"/>
      <c r="K25" s="63"/>
    </row>
    <row r="26" spans="1:11" ht="21.95" customHeight="1" thickBot="1" x14ac:dyDescent="0.3">
      <c r="A26" s="64"/>
      <c r="B26" s="74"/>
      <c r="C26" s="327"/>
      <c r="D26" s="328"/>
      <c r="E26" s="328"/>
      <c r="F26" s="328"/>
      <c r="G26" s="328"/>
      <c r="H26" s="328"/>
      <c r="I26" s="328"/>
      <c r="J26" s="329"/>
      <c r="K26" s="63"/>
    </row>
    <row r="27" spans="1:11" ht="57" customHeight="1" x14ac:dyDescent="0.25">
      <c r="A27" s="64"/>
      <c r="B27" s="75"/>
      <c r="C27" s="75"/>
      <c r="D27" s="75"/>
      <c r="E27" s="75"/>
      <c r="F27" s="75"/>
      <c r="G27" s="75"/>
      <c r="H27" s="75"/>
      <c r="I27" s="75"/>
      <c r="J27" s="75"/>
      <c r="K27" s="63"/>
    </row>
    <row r="28" spans="1:11" ht="24.75" customHeight="1" x14ac:dyDescent="0.25">
      <c r="A28" s="64"/>
      <c r="B28" s="75"/>
      <c r="C28" s="75"/>
      <c r="D28" s="75"/>
      <c r="E28" s="75"/>
      <c r="F28" s="75"/>
      <c r="G28" s="75"/>
      <c r="H28" s="75"/>
      <c r="I28" s="75"/>
      <c r="J28" s="75"/>
      <c r="K28" s="63"/>
    </row>
    <row r="29" spans="1:11" ht="102" customHeight="1" x14ac:dyDescent="0.25">
      <c r="A29" s="64"/>
      <c r="B29" s="75"/>
      <c r="C29" s="75"/>
      <c r="D29" s="75"/>
      <c r="E29" s="75"/>
      <c r="F29" s="75"/>
      <c r="G29" s="75"/>
      <c r="H29" s="75"/>
      <c r="I29" s="75"/>
      <c r="J29" s="75"/>
      <c r="K29" s="63"/>
    </row>
    <row r="30" spans="1:11" ht="63" customHeight="1" x14ac:dyDescent="0.25">
      <c r="A30" s="75"/>
      <c r="B30" s="75"/>
      <c r="C30" s="75"/>
      <c r="D30" s="75"/>
      <c r="E30" s="75"/>
      <c r="F30" s="75"/>
      <c r="G30" s="75"/>
      <c r="H30" s="75"/>
      <c r="I30" s="75"/>
      <c r="J30" s="75"/>
      <c r="K30" s="63"/>
    </row>
    <row r="31" spans="1:11" ht="15.75" customHeight="1" x14ac:dyDescent="0.25">
      <c r="A31" s="75"/>
      <c r="B31" s="75"/>
      <c r="C31" s="75"/>
      <c r="D31" s="75"/>
      <c r="E31" s="75"/>
      <c r="F31" s="75"/>
      <c r="G31" s="75"/>
      <c r="H31" s="75"/>
      <c r="I31" s="75"/>
      <c r="J31" s="75"/>
      <c r="K31" s="63"/>
    </row>
    <row r="32" spans="1:11" ht="30" customHeight="1" x14ac:dyDescent="0.25">
      <c r="A32" s="75"/>
      <c r="B32" s="75"/>
      <c r="C32" s="75"/>
      <c r="D32" s="75"/>
      <c r="E32" s="75"/>
      <c r="F32" s="75"/>
      <c r="G32" s="75"/>
      <c r="H32" s="75"/>
      <c r="I32" s="75"/>
      <c r="J32" s="75"/>
      <c r="K32" s="63"/>
    </row>
    <row r="33" spans="1:11" ht="42.75" customHeight="1" x14ac:dyDescent="0.25">
      <c r="A33" s="75"/>
      <c r="B33" s="75"/>
      <c r="C33" s="75"/>
      <c r="D33" s="75"/>
      <c r="E33" s="75"/>
      <c r="F33" s="75"/>
      <c r="G33" s="75"/>
      <c r="H33" s="75"/>
      <c r="I33" s="75"/>
      <c r="J33" s="75"/>
      <c r="K33" s="63"/>
    </row>
    <row r="34" spans="1:11" ht="59.25" customHeight="1" x14ac:dyDescent="0.25">
      <c r="A34" s="75"/>
      <c r="B34" s="75"/>
      <c r="C34" s="75"/>
      <c r="D34" s="75"/>
      <c r="E34" s="75"/>
      <c r="F34" s="75"/>
      <c r="G34" s="75"/>
      <c r="H34" s="75"/>
      <c r="I34" s="75"/>
      <c r="J34" s="75"/>
      <c r="K34" s="63"/>
    </row>
    <row r="35" spans="1:11" ht="15" customHeight="1" x14ac:dyDescent="0.25">
      <c r="A35" s="75"/>
      <c r="B35" s="75"/>
      <c r="C35" s="75"/>
      <c r="D35" s="75"/>
      <c r="E35" s="75"/>
      <c r="F35" s="75"/>
      <c r="G35" s="75"/>
      <c r="H35" s="75"/>
      <c r="I35" s="75"/>
      <c r="J35" s="75"/>
      <c r="K35" s="63"/>
    </row>
    <row r="36" spans="1:11" ht="15" customHeight="1" x14ac:dyDescent="0.25">
      <c r="A36" s="75"/>
      <c r="B36" s="75"/>
      <c r="C36" s="75"/>
      <c r="D36" s="75"/>
      <c r="E36" s="75"/>
      <c r="F36" s="75"/>
      <c r="G36" s="75"/>
      <c r="H36" s="75"/>
      <c r="I36" s="75"/>
      <c r="J36" s="75"/>
      <c r="K36" s="63"/>
    </row>
    <row r="37" spans="1:11" ht="15" customHeight="1" x14ac:dyDescent="0.25">
      <c r="A37" s="75"/>
      <c r="B37" s="75"/>
      <c r="C37" s="75"/>
      <c r="D37" s="75"/>
      <c r="E37" s="75"/>
      <c r="F37" s="75"/>
      <c r="G37" s="75"/>
      <c r="H37" s="75"/>
      <c r="I37" s="75"/>
      <c r="J37" s="75"/>
      <c r="K37" s="63"/>
    </row>
    <row r="38" spans="1:11" ht="50.25" customHeight="1" x14ac:dyDescent="0.25">
      <c r="A38" s="75"/>
      <c r="B38" s="75"/>
      <c r="C38" s="75"/>
      <c r="D38" s="75"/>
      <c r="E38" s="75"/>
      <c r="F38" s="75"/>
      <c r="G38" s="75"/>
      <c r="H38" s="75"/>
      <c r="I38" s="75"/>
      <c r="J38" s="75"/>
      <c r="K38" s="63"/>
    </row>
    <row r="39" spans="1:11" ht="41.25" customHeight="1" x14ac:dyDescent="0.25">
      <c r="A39" s="75"/>
      <c r="B39" s="63"/>
      <c r="C39" s="63"/>
      <c r="D39" s="63"/>
      <c r="E39" s="63"/>
      <c r="F39" s="63"/>
      <c r="G39" s="63"/>
      <c r="H39" s="63"/>
      <c r="I39" s="63"/>
      <c r="K39" s="63"/>
    </row>
    <row r="40" spans="1:11" ht="51.75" customHeight="1" x14ac:dyDescent="0.25">
      <c r="A40" s="75"/>
      <c r="B40" s="63"/>
      <c r="C40" s="63"/>
      <c r="D40" s="63"/>
      <c r="E40" s="63"/>
      <c r="F40" s="63"/>
      <c r="G40" s="63"/>
      <c r="H40" s="63"/>
      <c r="I40" s="63"/>
      <c r="J40" s="63"/>
      <c r="K40" s="63"/>
    </row>
    <row r="41" spans="1:11" ht="15" customHeight="1" x14ac:dyDescent="0.25">
      <c r="A41" s="75"/>
      <c r="B41" s="63"/>
      <c r="C41" s="63"/>
      <c r="D41" s="63"/>
      <c r="E41" s="63"/>
      <c r="F41" s="63"/>
      <c r="G41" s="63"/>
      <c r="H41" s="63"/>
      <c r="I41" s="63"/>
      <c r="J41" s="63"/>
      <c r="K41" s="63"/>
    </row>
    <row r="42" spans="1:11" ht="39" customHeight="1" x14ac:dyDescent="0.25">
      <c r="A42" s="63"/>
      <c r="B42" s="63"/>
      <c r="C42" s="63"/>
      <c r="D42" s="63"/>
      <c r="E42" s="63"/>
      <c r="F42" s="63"/>
      <c r="G42" s="63"/>
      <c r="H42" s="63"/>
      <c r="I42" s="63"/>
      <c r="J42" s="63"/>
      <c r="K42" s="63"/>
    </row>
    <row r="43" spans="1:11" ht="27" customHeight="1" x14ac:dyDescent="0.25">
      <c r="A43" s="63"/>
      <c r="B43" s="63"/>
      <c r="C43" s="63"/>
      <c r="D43" s="63"/>
      <c r="E43" s="63"/>
      <c r="F43" s="63"/>
      <c r="G43" s="63"/>
      <c r="H43" s="63"/>
      <c r="I43" s="63"/>
      <c r="J43" s="63"/>
      <c r="K43" s="63"/>
    </row>
    <row r="44" spans="1:11" ht="24.75" customHeight="1" x14ac:dyDescent="0.25">
      <c r="A44" s="63"/>
      <c r="B44" s="63"/>
      <c r="C44" s="63"/>
      <c r="D44" s="63"/>
      <c r="E44" s="63"/>
      <c r="F44" s="63"/>
      <c r="G44" s="63"/>
      <c r="H44" s="63"/>
      <c r="I44" s="63"/>
      <c r="J44" s="63"/>
      <c r="K44" s="63"/>
    </row>
    <row r="45" spans="1:11" ht="36.75" customHeight="1" x14ac:dyDescent="0.25">
      <c r="A45" s="63"/>
      <c r="B45" s="63"/>
      <c r="C45" s="63"/>
      <c r="D45" s="63"/>
      <c r="E45" s="63"/>
      <c r="F45" s="63"/>
      <c r="G45" s="63"/>
      <c r="H45" s="63"/>
      <c r="I45" s="63"/>
      <c r="J45" s="63"/>
      <c r="K45" s="63"/>
    </row>
    <row r="46" spans="1:11" ht="15" customHeight="1" x14ac:dyDescent="0.25">
      <c r="A46" s="63"/>
      <c r="K46" s="63"/>
    </row>
    <row r="47" spans="1:11" ht="15" customHeight="1" x14ac:dyDescent="0.25">
      <c r="A47" s="63"/>
      <c r="K47" s="63"/>
    </row>
    <row r="48" spans="1:11" ht="15" customHeight="1" x14ac:dyDescent="0.25">
      <c r="A48" s="63"/>
      <c r="K48" s="63"/>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sheetData>
  <mergeCells count="18">
    <mergeCell ref="B3:J3"/>
    <mergeCell ref="B4:J4"/>
    <mergeCell ref="B6:J8"/>
    <mergeCell ref="C10:F10"/>
    <mergeCell ref="C9:F9"/>
    <mergeCell ref="G13:G14"/>
    <mergeCell ref="G11:G12"/>
    <mergeCell ref="C22:J22"/>
    <mergeCell ref="C23:J24"/>
    <mergeCell ref="C25:J26"/>
    <mergeCell ref="C18:J19"/>
    <mergeCell ref="C20:J21"/>
    <mergeCell ref="C11:F12"/>
    <mergeCell ref="C13:F14"/>
    <mergeCell ref="C15:F15"/>
    <mergeCell ref="C16:F16"/>
    <mergeCell ref="B17:J17"/>
    <mergeCell ref="B20:B21"/>
  </mergeCells>
  <pageMargins left="0.7" right="0.7" top="0.75" bottom="0.75" header="0.3" footer="0.3"/>
  <pageSetup scale="59" orientation="portrait" r:id="rId1"/>
  <colBreaks count="1" manualBreakCount="1">
    <brk id="10" max="44"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38"/>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85" t="s">
        <v>101</v>
      </c>
      <c r="C2" s="285"/>
      <c r="D2" s="285"/>
      <c r="E2" s="285"/>
      <c r="F2" s="366"/>
      <c r="G2" s="366"/>
      <c r="H2" s="366"/>
      <c r="I2" s="366"/>
      <c r="J2" s="366"/>
      <c r="K2" s="366"/>
      <c r="L2" s="366"/>
      <c r="M2" s="366"/>
      <c r="N2" s="366"/>
      <c r="O2" s="366"/>
      <c r="P2" s="366"/>
      <c r="Q2" s="366"/>
      <c r="R2" s="366"/>
    </row>
    <row r="3" spans="1:18" x14ac:dyDescent="0.25">
      <c r="B3" s="295" t="s">
        <v>1</v>
      </c>
      <c r="C3" s="295"/>
      <c r="D3" s="295"/>
      <c r="E3" s="295"/>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89" t="s">
        <v>103</v>
      </c>
      <c r="D9" s="5" t="s">
        <v>104</v>
      </c>
      <c r="G9" s="7"/>
    </row>
    <row r="10" spans="1:18" x14ac:dyDescent="0.25">
      <c r="C10" s="289"/>
      <c r="D10" s="5" t="s">
        <v>13</v>
      </c>
    </row>
    <row r="11" spans="1:18" x14ac:dyDescent="0.25">
      <c r="C11" s="2" t="s">
        <v>105</v>
      </c>
      <c r="D11" s="5" t="s">
        <v>104</v>
      </c>
    </row>
    <row r="12" spans="1:18" x14ac:dyDescent="0.25">
      <c r="C12" s="2"/>
      <c r="D12" s="5" t="s">
        <v>106</v>
      </c>
    </row>
    <row r="13" spans="1:18" x14ac:dyDescent="0.25">
      <c r="D13" s="26"/>
    </row>
    <row r="14" spans="1:18" ht="15.75" thickBot="1" x14ac:dyDescent="0.3"/>
    <row r="15" spans="1:18" ht="15.75" thickBot="1" x14ac:dyDescent="0.3">
      <c r="A15" s="367" t="s">
        <v>14</v>
      </c>
      <c r="B15" s="368"/>
      <c r="C15" s="368"/>
      <c r="D15" s="368"/>
      <c r="E15" s="368"/>
      <c r="F15" s="368"/>
      <c r="G15" s="368"/>
      <c r="H15" s="369" t="s">
        <v>107</v>
      </c>
      <c r="I15" s="353"/>
      <c r="J15" s="353"/>
      <c r="K15" s="353"/>
      <c r="L15" s="353"/>
      <c r="M15" s="353"/>
      <c r="N15" s="353"/>
      <c r="O15" s="353"/>
      <c r="P15" s="353"/>
      <c r="Q15" s="353"/>
      <c r="R15" s="354"/>
    </row>
    <row r="16" spans="1:18" ht="28.5" customHeight="1" x14ac:dyDescent="0.25">
      <c r="A16" s="91" t="s">
        <v>17</v>
      </c>
      <c r="B16" s="91" t="s">
        <v>18</v>
      </c>
      <c r="C16" s="95" t="s">
        <v>19</v>
      </c>
      <c r="D16" s="91" t="s">
        <v>20</v>
      </c>
      <c r="E16" s="91" t="s">
        <v>108</v>
      </c>
      <c r="F16" s="91" t="s">
        <v>22</v>
      </c>
      <c r="G16" s="32" t="s">
        <v>23</v>
      </c>
      <c r="H16" s="370" t="s">
        <v>109</v>
      </c>
      <c r="I16" s="371"/>
      <c r="J16" s="371"/>
      <c r="K16" s="372"/>
      <c r="L16" s="91" t="s">
        <v>110</v>
      </c>
      <c r="M16" s="373" t="s">
        <v>111</v>
      </c>
      <c r="N16" s="283" t="s">
        <v>112</v>
      </c>
      <c r="O16" s="370" t="s">
        <v>113</v>
      </c>
      <c r="P16" s="372"/>
      <c r="Q16" s="370" t="s">
        <v>16</v>
      </c>
      <c r="R16" s="372"/>
    </row>
    <row r="17" spans="1:18" ht="30" customHeight="1" x14ac:dyDescent="0.25">
      <c r="A17" s="293" t="s">
        <v>26</v>
      </c>
      <c r="B17" s="294">
        <v>0.3</v>
      </c>
      <c r="C17" s="272" t="s">
        <v>27</v>
      </c>
      <c r="D17" s="9" t="s">
        <v>28</v>
      </c>
      <c r="E17" s="272">
        <v>4</v>
      </c>
      <c r="F17" s="272" t="s">
        <v>29</v>
      </c>
      <c r="G17" s="286" t="s">
        <v>30</v>
      </c>
      <c r="H17" s="89" t="s">
        <v>114</v>
      </c>
      <c r="I17" s="89" t="s">
        <v>115</v>
      </c>
      <c r="J17" s="89" t="s">
        <v>116</v>
      </c>
      <c r="K17" s="89" t="s">
        <v>117</v>
      </c>
      <c r="L17" s="8" t="s">
        <v>118</v>
      </c>
      <c r="M17" s="374"/>
      <c r="N17" s="284"/>
      <c r="O17" s="19" t="s">
        <v>119</v>
      </c>
      <c r="P17" s="19" t="s">
        <v>120</v>
      </c>
      <c r="Q17" s="19" t="s">
        <v>24</v>
      </c>
      <c r="R17" s="19" t="s">
        <v>25</v>
      </c>
    </row>
    <row r="18" spans="1:18" ht="45" customHeight="1" x14ac:dyDescent="0.25">
      <c r="A18" s="293"/>
      <c r="B18" s="293"/>
      <c r="C18" s="273"/>
      <c r="D18" s="10" t="s">
        <v>31</v>
      </c>
      <c r="E18" s="273"/>
      <c r="F18" s="273"/>
      <c r="G18" s="286"/>
      <c r="H18" s="355">
        <v>0.25</v>
      </c>
      <c r="I18" s="355">
        <f>1/E17</f>
        <v>0.25</v>
      </c>
      <c r="J18" s="355"/>
      <c r="K18" s="355"/>
      <c r="L18" s="361">
        <f>SUM(H18:K18)</f>
        <v>0.5</v>
      </c>
      <c r="M18" s="361">
        <f>2*B17/E17</f>
        <v>0.15</v>
      </c>
      <c r="N18" s="358" t="s">
        <v>121</v>
      </c>
      <c r="O18" s="358" t="s">
        <v>122</v>
      </c>
      <c r="P18" s="272" t="s">
        <v>123</v>
      </c>
      <c r="Q18" s="358" t="s">
        <v>124</v>
      </c>
      <c r="R18" s="272"/>
    </row>
    <row r="19" spans="1:18" ht="35.25" customHeight="1" x14ac:dyDescent="0.25">
      <c r="A19" s="293"/>
      <c r="B19" s="293"/>
      <c r="C19" s="273"/>
      <c r="D19" s="10" t="s">
        <v>32</v>
      </c>
      <c r="E19" s="273"/>
      <c r="F19" s="273"/>
      <c r="G19" s="286"/>
      <c r="H19" s="364"/>
      <c r="I19" s="356"/>
      <c r="J19" s="356"/>
      <c r="K19" s="356"/>
      <c r="L19" s="362"/>
      <c r="M19" s="362"/>
      <c r="N19" s="359"/>
      <c r="O19" s="359"/>
      <c r="P19" s="273"/>
      <c r="Q19" s="359"/>
      <c r="R19" s="273"/>
    </row>
    <row r="20" spans="1:18" ht="39.75" customHeight="1" x14ac:dyDescent="0.25">
      <c r="A20" s="293"/>
      <c r="B20" s="293"/>
      <c r="C20" s="274"/>
      <c r="D20" s="10" t="s">
        <v>33</v>
      </c>
      <c r="E20" s="274"/>
      <c r="F20" s="274"/>
      <c r="G20" s="286"/>
      <c r="H20" s="365"/>
      <c r="I20" s="357"/>
      <c r="J20" s="357"/>
      <c r="K20" s="357"/>
      <c r="L20" s="363"/>
      <c r="M20" s="363"/>
      <c r="N20" s="360"/>
      <c r="O20" s="360"/>
      <c r="P20" s="274"/>
      <c r="Q20" s="360"/>
      <c r="R20" s="274"/>
    </row>
    <row r="21" spans="1:18" ht="56.25" customHeight="1" x14ac:dyDescent="0.25">
      <c r="A21" s="282" t="s">
        <v>34</v>
      </c>
      <c r="B21" s="279">
        <v>0.4</v>
      </c>
      <c r="C21" s="272" t="s">
        <v>35</v>
      </c>
      <c r="D21" s="10" t="s">
        <v>125</v>
      </c>
      <c r="E21" s="272">
        <v>20</v>
      </c>
      <c r="F21" s="272" t="s">
        <v>37</v>
      </c>
      <c r="G21" s="272" t="s">
        <v>126</v>
      </c>
      <c r="H21" s="355">
        <v>0.08</v>
      </c>
      <c r="I21" s="355">
        <f>7/E21</f>
        <v>0.35</v>
      </c>
      <c r="J21" s="346"/>
      <c r="K21" s="272"/>
      <c r="L21" s="346">
        <f>+H21+I21+J21+K21</f>
        <v>0.43</v>
      </c>
      <c r="M21" s="346">
        <f>9*B21/E21</f>
        <v>0.18</v>
      </c>
      <c r="N21" s="272"/>
      <c r="O21" s="272"/>
      <c r="P21" s="272"/>
      <c r="Q21" s="272"/>
      <c r="R21" s="276"/>
    </row>
    <row r="22" spans="1:18" ht="47.25" customHeight="1" x14ac:dyDescent="0.25">
      <c r="A22" s="283"/>
      <c r="B22" s="280"/>
      <c r="C22" s="273"/>
      <c r="D22" s="10" t="s">
        <v>39</v>
      </c>
      <c r="E22" s="273"/>
      <c r="F22" s="273"/>
      <c r="G22" s="273"/>
      <c r="H22" s="356"/>
      <c r="I22" s="356"/>
      <c r="J22" s="273"/>
      <c r="K22" s="273"/>
      <c r="L22" s="347"/>
      <c r="M22" s="347"/>
      <c r="N22" s="273"/>
      <c r="O22" s="273"/>
      <c r="P22" s="273"/>
      <c r="Q22" s="273"/>
      <c r="R22" s="277"/>
    </row>
    <row r="23" spans="1:18" ht="57" customHeight="1" x14ac:dyDescent="0.25">
      <c r="A23" s="284"/>
      <c r="B23" s="281"/>
      <c r="C23" s="274"/>
      <c r="D23" s="10" t="s">
        <v>41</v>
      </c>
      <c r="E23" s="273"/>
      <c r="F23" s="274"/>
      <c r="G23" s="274"/>
      <c r="H23" s="357"/>
      <c r="I23" s="357"/>
      <c r="J23" s="274"/>
      <c r="K23" s="274"/>
      <c r="L23" s="348"/>
      <c r="M23" s="348"/>
      <c r="N23" s="274"/>
      <c r="O23" s="274"/>
      <c r="P23" s="274"/>
      <c r="Q23" s="274"/>
      <c r="R23" s="278"/>
    </row>
    <row r="24" spans="1:18" ht="55.5" customHeight="1" x14ac:dyDescent="0.25">
      <c r="A24" s="282" t="s">
        <v>43</v>
      </c>
      <c r="B24" s="279">
        <v>0.3</v>
      </c>
      <c r="C24" s="272" t="s">
        <v>44</v>
      </c>
      <c r="D24" s="10" t="s">
        <v>45</v>
      </c>
      <c r="E24" s="272">
        <v>15</v>
      </c>
      <c r="F24" s="272" t="s">
        <v>29</v>
      </c>
      <c r="G24" s="272" t="s">
        <v>42</v>
      </c>
      <c r="H24" s="355">
        <v>0.1</v>
      </c>
      <c r="I24" s="355">
        <f>5/E24</f>
        <v>0.33333333333333331</v>
      </c>
      <c r="J24" s="272"/>
      <c r="K24" s="272"/>
      <c r="L24" s="346">
        <f>+H24+I24+J24+K24</f>
        <v>0.43333333333333335</v>
      </c>
      <c r="M24" s="346">
        <f>8*B24/E24</f>
        <v>0.16</v>
      </c>
      <c r="N24" s="272"/>
      <c r="O24" s="272"/>
      <c r="P24" s="272"/>
      <c r="Q24" s="272"/>
      <c r="R24" s="272"/>
    </row>
    <row r="25" spans="1:18" ht="39.75" customHeight="1" x14ac:dyDescent="0.25">
      <c r="A25" s="283"/>
      <c r="B25" s="280"/>
      <c r="C25" s="273"/>
      <c r="D25" s="10" t="s">
        <v>46</v>
      </c>
      <c r="E25" s="273"/>
      <c r="F25" s="273"/>
      <c r="G25" s="273"/>
      <c r="H25" s="356"/>
      <c r="I25" s="356"/>
      <c r="J25" s="273"/>
      <c r="K25" s="273"/>
      <c r="L25" s="347"/>
      <c r="M25" s="347"/>
      <c r="N25" s="273"/>
      <c r="O25" s="273"/>
      <c r="P25" s="273"/>
      <c r="Q25" s="273"/>
      <c r="R25" s="273"/>
    </row>
    <row r="26" spans="1:18" ht="39" customHeight="1" x14ac:dyDescent="0.25">
      <c r="A26" s="284"/>
      <c r="B26" s="281"/>
      <c r="C26" s="274"/>
      <c r="D26" s="10" t="s">
        <v>47</v>
      </c>
      <c r="E26" s="274"/>
      <c r="F26" s="274"/>
      <c r="G26" s="274"/>
      <c r="H26" s="357"/>
      <c r="I26" s="357"/>
      <c r="J26" s="274"/>
      <c r="K26" s="274"/>
      <c r="L26" s="348"/>
      <c r="M26" s="348"/>
      <c r="N26" s="274"/>
      <c r="O26" s="274"/>
      <c r="P26" s="274"/>
      <c r="Q26" s="274"/>
      <c r="R26" s="274"/>
    </row>
    <row r="27" spans="1:18" ht="33.75" customHeight="1" x14ac:dyDescent="0.25">
      <c r="A27" s="19" t="s">
        <v>48</v>
      </c>
      <c r="B27" s="90">
        <f>SUM(B17:B26)</f>
        <v>1</v>
      </c>
      <c r="C27" s="90"/>
      <c r="D27" s="5"/>
      <c r="E27" s="5"/>
      <c r="F27" s="5"/>
      <c r="G27" s="10"/>
      <c r="H27" s="90">
        <f>SUM(H18:H26)</f>
        <v>0.43000000000000005</v>
      </c>
      <c r="I27" s="90">
        <f>SUM(I18:I26)</f>
        <v>0.93333333333333335</v>
      </c>
      <c r="J27" s="5"/>
      <c r="K27" s="5"/>
      <c r="L27" s="20">
        <f>SUM(L18:L26)/3</f>
        <v>0.45444444444444443</v>
      </c>
      <c r="M27" s="20">
        <f>SUM(M18:M26)</f>
        <v>0.49</v>
      </c>
      <c r="N27" s="5"/>
      <c r="O27" s="5"/>
      <c r="P27" s="5"/>
      <c r="Q27" s="5"/>
      <c r="R27" s="5"/>
    </row>
    <row r="28" spans="1:18" ht="29.25" customHeight="1" thickBot="1" x14ac:dyDescent="0.3">
      <c r="A28" s="12"/>
    </row>
    <row r="29" spans="1:18" ht="20.25" customHeight="1" x14ac:dyDescent="0.25">
      <c r="A29" s="12"/>
      <c r="D29" s="268"/>
      <c r="E29" s="269"/>
      <c r="F29" s="349"/>
      <c r="G29" s="350"/>
      <c r="H29" s="351"/>
      <c r="I29" s="21"/>
      <c r="J29" s="21"/>
      <c r="K29" s="21"/>
      <c r="L29" s="21"/>
      <c r="M29" s="21"/>
      <c r="N29" s="21"/>
      <c r="O29" s="21"/>
      <c r="P29" s="21"/>
      <c r="Q29" s="21"/>
      <c r="R29" s="21"/>
    </row>
    <row r="30" spans="1:18" ht="15.75" thickBot="1" x14ac:dyDescent="0.3">
      <c r="A30" s="12"/>
      <c r="D30" s="266" t="s">
        <v>49</v>
      </c>
      <c r="E30" s="267"/>
      <c r="F30" s="93"/>
      <c r="G30" s="267" t="s">
        <v>50</v>
      </c>
      <c r="H30" s="270"/>
      <c r="I30" s="22"/>
      <c r="J30" s="22"/>
      <c r="K30" s="22"/>
      <c r="L30" s="22"/>
      <c r="M30" s="22"/>
      <c r="N30" s="22"/>
      <c r="O30" s="22"/>
      <c r="P30" s="22"/>
      <c r="Q30" s="22"/>
      <c r="R30" s="22"/>
    </row>
    <row r="31" spans="1:18" ht="15.75" thickBot="1" x14ac:dyDescent="0.3">
      <c r="A31" s="12"/>
    </row>
    <row r="32" spans="1:18" ht="15.75" thickBot="1" x14ac:dyDescent="0.3">
      <c r="A32" s="12"/>
      <c r="B32" s="352" t="s">
        <v>127</v>
      </c>
      <c r="C32" s="353"/>
      <c r="D32" s="353"/>
      <c r="E32" s="353"/>
      <c r="F32" s="353"/>
      <c r="G32" s="353"/>
      <c r="H32" s="354"/>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5" t="s">
        <v>133</v>
      </c>
      <c r="H33" s="95"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2" t="s">
        <v>141</v>
      </c>
      <c r="C38" s="30"/>
      <c r="D38" s="17"/>
      <c r="E38" s="17"/>
      <c r="F38" s="17"/>
      <c r="G38" s="17"/>
      <c r="H38" s="18"/>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7" priority="1" operator="greaterThan">
      <formula>100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8"/>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285" t="s">
        <v>101</v>
      </c>
      <c r="C2" s="285"/>
      <c r="D2" s="285"/>
      <c r="E2" s="285"/>
      <c r="F2" s="366"/>
      <c r="G2" s="366"/>
      <c r="H2" s="366"/>
      <c r="I2" s="366"/>
      <c r="J2" s="366"/>
      <c r="K2" s="366"/>
      <c r="L2" s="366"/>
      <c r="M2" s="366"/>
      <c r="N2" s="366"/>
      <c r="O2" s="366"/>
      <c r="P2" s="366"/>
      <c r="Q2" s="366"/>
      <c r="R2" s="366"/>
    </row>
    <row r="3" spans="1:18" x14ac:dyDescent="0.25">
      <c r="B3" s="295" t="s">
        <v>1</v>
      </c>
      <c r="C3" s="295"/>
      <c r="D3" s="295"/>
      <c r="E3" s="295"/>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89" t="s">
        <v>103</v>
      </c>
      <c r="D9" s="5" t="s">
        <v>104</v>
      </c>
      <c r="G9" s="7"/>
    </row>
    <row r="10" spans="1:18" x14ac:dyDescent="0.25">
      <c r="C10" s="289"/>
      <c r="D10" s="5" t="s">
        <v>13</v>
      </c>
    </row>
    <row r="11" spans="1:18" x14ac:dyDescent="0.25">
      <c r="C11" s="2" t="s">
        <v>105</v>
      </c>
      <c r="D11" s="5" t="s">
        <v>142</v>
      </c>
    </row>
    <row r="12" spans="1:18" x14ac:dyDescent="0.25">
      <c r="C12" s="2"/>
      <c r="D12" s="5" t="s">
        <v>143</v>
      </c>
    </row>
    <row r="13" spans="1:18" x14ac:dyDescent="0.25">
      <c r="D13" s="26"/>
    </row>
    <row r="14" spans="1:18" ht="15.75" thickBot="1" x14ac:dyDescent="0.3"/>
    <row r="15" spans="1:18" ht="15.75" thickBot="1" x14ac:dyDescent="0.3">
      <c r="A15" s="367" t="s">
        <v>14</v>
      </c>
      <c r="B15" s="368"/>
      <c r="C15" s="368"/>
      <c r="D15" s="368"/>
      <c r="E15" s="368"/>
      <c r="F15" s="368"/>
      <c r="G15" s="368"/>
      <c r="H15" s="369" t="s">
        <v>107</v>
      </c>
      <c r="I15" s="353"/>
      <c r="J15" s="353"/>
      <c r="K15" s="353"/>
      <c r="L15" s="353"/>
      <c r="M15" s="353"/>
      <c r="N15" s="353"/>
      <c r="O15" s="353"/>
      <c r="P15" s="353"/>
      <c r="Q15" s="353"/>
      <c r="R15" s="354"/>
    </row>
    <row r="16" spans="1:18" ht="28.5" customHeight="1" x14ac:dyDescent="0.25">
      <c r="A16" s="91" t="s">
        <v>17</v>
      </c>
      <c r="B16" s="91" t="s">
        <v>18</v>
      </c>
      <c r="C16" s="95" t="s">
        <v>19</v>
      </c>
      <c r="D16" s="91" t="s">
        <v>20</v>
      </c>
      <c r="E16" s="91" t="s">
        <v>108</v>
      </c>
      <c r="F16" s="91" t="s">
        <v>22</v>
      </c>
      <c r="G16" s="32" t="s">
        <v>23</v>
      </c>
      <c r="H16" s="370" t="s">
        <v>109</v>
      </c>
      <c r="I16" s="371"/>
      <c r="J16" s="371"/>
      <c r="K16" s="372"/>
      <c r="L16" s="91" t="s">
        <v>110</v>
      </c>
      <c r="M16" s="373" t="s">
        <v>111</v>
      </c>
      <c r="N16" s="283" t="s">
        <v>112</v>
      </c>
      <c r="O16" s="370" t="s">
        <v>113</v>
      </c>
      <c r="P16" s="372"/>
      <c r="Q16" s="370" t="s">
        <v>16</v>
      </c>
      <c r="R16" s="372"/>
    </row>
    <row r="17" spans="1:18" ht="30" customHeight="1" x14ac:dyDescent="0.25">
      <c r="A17" s="293" t="s">
        <v>26</v>
      </c>
      <c r="B17" s="294">
        <v>0.3</v>
      </c>
      <c r="C17" s="272" t="s">
        <v>27</v>
      </c>
      <c r="D17" s="9" t="s">
        <v>28</v>
      </c>
      <c r="E17" s="272">
        <v>4</v>
      </c>
      <c r="F17" s="272" t="s">
        <v>29</v>
      </c>
      <c r="G17" s="286" t="s">
        <v>30</v>
      </c>
      <c r="H17" s="89" t="s">
        <v>114</v>
      </c>
      <c r="I17" s="89" t="s">
        <v>115</v>
      </c>
      <c r="J17" s="89" t="s">
        <v>116</v>
      </c>
      <c r="K17" s="89" t="s">
        <v>117</v>
      </c>
      <c r="L17" s="8" t="s">
        <v>118</v>
      </c>
      <c r="M17" s="374"/>
      <c r="N17" s="284"/>
      <c r="O17" s="19" t="s">
        <v>119</v>
      </c>
      <c r="P17" s="19" t="s">
        <v>120</v>
      </c>
      <c r="Q17" s="19" t="s">
        <v>24</v>
      </c>
      <c r="R17" s="19" t="s">
        <v>25</v>
      </c>
    </row>
    <row r="18" spans="1:18" ht="45" customHeight="1" x14ac:dyDescent="0.25">
      <c r="A18" s="293"/>
      <c r="B18" s="293"/>
      <c r="C18" s="273"/>
      <c r="D18" s="10" t="s">
        <v>31</v>
      </c>
      <c r="E18" s="273"/>
      <c r="F18" s="273"/>
      <c r="G18" s="286"/>
      <c r="H18" s="355">
        <f>1/E17</f>
        <v>0.25</v>
      </c>
      <c r="I18" s="355">
        <f>+'Seguimiento 2'!I18:I20</f>
        <v>0.25</v>
      </c>
      <c r="J18" s="355">
        <f>2/E17</f>
        <v>0.5</v>
      </c>
      <c r="K18" s="355"/>
      <c r="L18" s="361">
        <f>+H18+I18+J18</f>
        <v>1</v>
      </c>
      <c r="M18" s="361">
        <f>4*B17/E17</f>
        <v>0.3</v>
      </c>
      <c r="N18" s="358" t="s">
        <v>121</v>
      </c>
      <c r="O18" s="358" t="s">
        <v>122</v>
      </c>
      <c r="P18" s="272" t="s">
        <v>123</v>
      </c>
      <c r="Q18" s="358" t="s">
        <v>124</v>
      </c>
      <c r="R18" s="272"/>
    </row>
    <row r="19" spans="1:18" ht="35.25" customHeight="1" x14ac:dyDescent="0.25">
      <c r="A19" s="293"/>
      <c r="B19" s="293"/>
      <c r="C19" s="273"/>
      <c r="D19" s="10" t="s">
        <v>32</v>
      </c>
      <c r="E19" s="273"/>
      <c r="F19" s="273"/>
      <c r="G19" s="286"/>
      <c r="H19" s="356"/>
      <c r="I19" s="356"/>
      <c r="J19" s="356"/>
      <c r="K19" s="356"/>
      <c r="L19" s="362"/>
      <c r="M19" s="362"/>
      <c r="N19" s="359"/>
      <c r="O19" s="359"/>
      <c r="P19" s="273"/>
      <c r="Q19" s="359"/>
      <c r="R19" s="273"/>
    </row>
    <row r="20" spans="1:18" ht="39.75" customHeight="1" x14ac:dyDescent="0.25">
      <c r="A20" s="293"/>
      <c r="B20" s="293"/>
      <c r="C20" s="274"/>
      <c r="D20" s="10" t="s">
        <v>33</v>
      </c>
      <c r="E20" s="274"/>
      <c r="F20" s="274"/>
      <c r="G20" s="286"/>
      <c r="H20" s="357"/>
      <c r="I20" s="357"/>
      <c r="J20" s="357"/>
      <c r="K20" s="357"/>
      <c r="L20" s="363"/>
      <c r="M20" s="363"/>
      <c r="N20" s="360"/>
      <c r="O20" s="360"/>
      <c r="P20" s="274"/>
      <c r="Q20" s="360"/>
      <c r="R20" s="274"/>
    </row>
    <row r="21" spans="1:18" ht="56.25" customHeight="1" x14ac:dyDescent="0.25">
      <c r="A21" s="282" t="s">
        <v>34</v>
      </c>
      <c r="B21" s="279">
        <v>0.4</v>
      </c>
      <c r="C21" s="272" t="s">
        <v>35</v>
      </c>
      <c r="D21" s="10" t="s">
        <v>125</v>
      </c>
      <c r="E21" s="272">
        <v>20</v>
      </c>
      <c r="F21" s="272" t="s">
        <v>37</v>
      </c>
      <c r="G21" s="272" t="s">
        <v>126</v>
      </c>
      <c r="H21" s="355">
        <f>7/25</f>
        <v>0.28000000000000003</v>
      </c>
      <c r="I21" s="346">
        <f>+'Seguimiento 2'!I21:I23</f>
        <v>0.35</v>
      </c>
      <c r="J21" s="355">
        <f>5/E21</f>
        <v>0.25</v>
      </c>
      <c r="K21" s="272"/>
      <c r="L21" s="346">
        <f>+H21+I21+J21+K21</f>
        <v>0.88</v>
      </c>
      <c r="M21" s="346">
        <f>+L21*B21</f>
        <v>0.35200000000000004</v>
      </c>
      <c r="N21" s="272"/>
      <c r="O21" s="272"/>
      <c r="P21" s="272"/>
      <c r="Q21" s="272"/>
      <c r="R21" s="272"/>
    </row>
    <row r="22" spans="1:18" ht="47.25" customHeight="1" x14ac:dyDescent="0.25">
      <c r="A22" s="283"/>
      <c r="B22" s="280"/>
      <c r="C22" s="273"/>
      <c r="D22" s="10" t="s">
        <v>39</v>
      </c>
      <c r="E22" s="273"/>
      <c r="F22" s="273"/>
      <c r="G22" s="273"/>
      <c r="H22" s="356"/>
      <c r="I22" s="273"/>
      <c r="J22" s="356"/>
      <c r="K22" s="273"/>
      <c r="L22" s="347"/>
      <c r="M22" s="347"/>
      <c r="N22" s="273"/>
      <c r="O22" s="273"/>
      <c r="P22" s="273"/>
      <c r="Q22" s="273"/>
      <c r="R22" s="273"/>
    </row>
    <row r="23" spans="1:18" ht="57" customHeight="1" x14ac:dyDescent="0.25">
      <c r="A23" s="284"/>
      <c r="B23" s="281"/>
      <c r="C23" s="274"/>
      <c r="D23" s="10" t="s">
        <v>41</v>
      </c>
      <c r="E23" s="273"/>
      <c r="F23" s="274"/>
      <c r="G23" s="274"/>
      <c r="H23" s="357"/>
      <c r="I23" s="274"/>
      <c r="J23" s="357"/>
      <c r="K23" s="274"/>
      <c r="L23" s="348"/>
      <c r="M23" s="348"/>
      <c r="N23" s="274"/>
      <c r="O23" s="274"/>
      <c r="P23" s="274"/>
      <c r="Q23" s="274"/>
      <c r="R23" s="274"/>
    </row>
    <row r="24" spans="1:18" ht="55.5" customHeight="1" x14ac:dyDescent="0.25">
      <c r="A24" s="282" t="s">
        <v>43</v>
      </c>
      <c r="B24" s="279">
        <v>0.3</v>
      </c>
      <c r="C24" s="272" t="s">
        <v>44</v>
      </c>
      <c r="D24" s="10" t="s">
        <v>45</v>
      </c>
      <c r="E24" s="272">
        <v>15</v>
      </c>
      <c r="F24" s="272" t="s">
        <v>29</v>
      </c>
      <c r="G24" s="272" t="s">
        <v>42</v>
      </c>
      <c r="H24" s="355">
        <f>3/30</f>
        <v>0.1</v>
      </c>
      <c r="I24" s="346">
        <f>+'Seguimiento 2'!I24:I26</f>
        <v>0.33333333333333331</v>
      </c>
      <c r="J24" s="355">
        <f>6/E24</f>
        <v>0.4</v>
      </c>
      <c r="K24" s="272"/>
      <c r="L24" s="346">
        <f>+H24+I24+J24+K24</f>
        <v>0.83333333333333337</v>
      </c>
      <c r="M24" s="346">
        <f>14*B24/E24</f>
        <v>0.28000000000000003</v>
      </c>
      <c r="N24" s="272"/>
      <c r="O24" s="272"/>
      <c r="P24" s="272"/>
      <c r="Q24" s="272"/>
      <c r="R24" s="272"/>
    </row>
    <row r="25" spans="1:18" ht="39.75" customHeight="1" x14ac:dyDescent="0.25">
      <c r="A25" s="283"/>
      <c r="B25" s="280"/>
      <c r="C25" s="273"/>
      <c r="D25" s="10" t="s">
        <v>46</v>
      </c>
      <c r="E25" s="273"/>
      <c r="F25" s="273"/>
      <c r="G25" s="273"/>
      <c r="H25" s="356"/>
      <c r="I25" s="273"/>
      <c r="J25" s="356"/>
      <c r="K25" s="273"/>
      <c r="L25" s="347"/>
      <c r="M25" s="347"/>
      <c r="N25" s="273"/>
      <c r="O25" s="273"/>
      <c r="P25" s="273"/>
      <c r="Q25" s="273"/>
      <c r="R25" s="273"/>
    </row>
    <row r="26" spans="1:18" ht="39" customHeight="1" x14ac:dyDescent="0.25">
      <c r="A26" s="284"/>
      <c r="B26" s="281"/>
      <c r="C26" s="274"/>
      <c r="D26" s="10" t="s">
        <v>47</v>
      </c>
      <c r="E26" s="274"/>
      <c r="F26" s="274"/>
      <c r="G26" s="274"/>
      <c r="H26" s="357"/>
      <c r="I26" s="274"/>
      <c r="J26" s="357"/>
      <c r="K26" s="274"/>
      <c r="L26" s="348"/>
      <c r="M26" s="348"/>
      <c r="N26" s="274"/>
      <c r="O26" s="274"/>
      <c r="P26" s="274"/>
      <c r="Q26" s="274"/>
      <c r="R26" s="274"/>
    </row>
    <row r="27" spans="1:18" ht="33.75" customHeight="1" x14ac:dyDescent="0.25">
      <c r="A27" s="19" t="s">
        <v>48</v>
      </c>
      <c r="B27" s="90">
        <f>SUM(B17:B26)</f>
        <v>1</v>
      </c>
      <c r="C27" s="90"/>
      <c r="D27" s="5"/>
      <c r="E27" s="5"/>
      <c r="F27" s="5"/>
      <c r="G27" s="10"/>
      <c r="H27" s="90">
        <f>SUM(H18:H26)</f>
        <v>0.63</v>
      </c>
      <c r="I27" s="90">
        <f>SUM(I18:I26)</f>
        <v>0.93333333333333335</v>
      </c>
      <c r="J27" s="90">
        <f>SUM(J18:J26)</f>
        <v>1.1499999999999999</v>
      </c>
      <c r="K27" s="5"/>
      <c r="L27" s="20">
        <f>SUM(L18:L26)/3</f>
        <v>0.9044444444444445</v>
      </c>
      <c r="M27" s="20">
        <f>SUM(M18:M26)</f>
        <v>0.93200000000000005</v>
      </c>
      <c r="N27" s="5"/>
      <c r="O27" s="5"/>
      <c r="P27" s="5"/>
      <c r="Q27" s="5"/>
      <c r="R27" s="5"/>
    </row>
    <row r="28" spans="1:18" ht="29.25" customHeight="1" thickBot="1" x14ac:dyDescent="0.3">
      <c r="A28" s="12"/>
    </row>
    <row r="29" spans="1:18" ht="20.25" customHeight="1" x14ac:dyDescent="0.25">
      <c r="A29" s="12"/>
      <c r="D29" s="268"/>
      <c r="E29" s="269"/>
      <c r="F29" s="349"/>
      <c r="G29" s="350"/>
      <c r="H29" s="351"/>
      <c r="I29" s="21"/>
      <c r="J29" s="21"/>
      <c r="K29" s="21"/>
      <c r="L29" s="21"/>
      <c r="M29" s="21"/>
      <c r="N29" s="21"/>
      <c r="O29" s="21"/>
      <c r="P29" s="21"/>
      <c r="Q29" s="21"/>
      <c r="R29" s="21"/>
    </row>
    <row r="30" spans="1:18" ht="15.75" thickBot="1" x14ac:dyDescent="0.3">
      <c r="A30" s="12"/>
      <c r="D30" s="266" t="s">
        <v>49</v>
      </c>
      <c r="E30" s="267"/>
      <c r="F30" s="93"/>
      <c r="G30" s="267" t="s">
        <v>50</v>
      </c>
      <c r="H30" s="270"/>
      <c r="I30" s="22"/>
      <c r="J30" s="22"/>
      <c r="K30" s="22"/>
      <c r="L30" s="22"/>
      <c r="M30" s="22"/>
      <c r="N30" s="22"/>
      <c r="O30" s="22"/>
      <c r="P30" s="22"/>
      <c r="Q30" s="22"/>
      <c r="R30" s="22"/>
    </row>
    <row r="31" spans="1:18" ht="15.75" thickBot="1" x14ac:dyDescent="0.3">
      <c r="A31" s="12"/>
    </row>
    <row r="32" spans="1:18" ht="15.75" thickBot="1" x14ac:dyDescent="0.3">
      <c r="A32" s="12"/>
      <c r="B32" s="352" t="s">
        <v>127</v>
      </c>
      <c r="C32" s="353"/>
      <c r="D32" s="353"/>
      <c r="E32" s="353"/>
      <c r="F32" s="353"/>
      <c r="G32" s="353"/>
      <c r="H32" s="354"/>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5" t="s">
        <v>133</v>
      </c>
      <c r="H33" s="95"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2" t="s">
        <v>141</v>
      </c>
      <c r="C38" s="30"/>
      <c r="D38" s="17"/>
      <c r="E38" s="17"/>
      <c r="F38" s="17"/>
      <c r="G38" s="17"/>
      <c r="H38" s="18"/>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6" priority="1" operator="greaterThan">
      <formula>100</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38"/>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8" x14ac:dyDescent="0.25">
      <c r="B2" s="285" t="s">
        <v>101</v>
      </c>
      <c r="C2" s="285"/>
      <c r="D2" s="285"/>
      <c r="E2" s="285"/>
      <c r="F2" s="366"/>
      <c r="G2" s="366"/>
      <c r="H2" s="366"/>
      <c r="I2" s="366"/>
      <c r="J2" s="366"/>
      <c r="K2" s="366"/>
      <c r="L2" s="366"/>
      <c r="M2" s="366"/>
      <c r="N2" s="366"/>
      <c r="O2" s="366"/>
      <c r="P2" s="366"/>
      <c r="Q2" s="366"/>
      <c r="R2" s="366"/>
    </row>
    <row r="3" spans="1:18" x14ac:dyDescent="0.25">
      <c r="B3" s="295" t="s">
        <v>1</v>
      </c>
      <c r="C3" s="295"/>
      <c r="D3" s="295"/>
      <c r="E3" s="295"/>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289" t="s">
        <v>103</v>
      </c>
      <c r="D9" s="5" t="s">
        <v>104</v>
      </c>
      <c r="G9" s="7"/>
    </row>
    <row r="10" spans="1:18" x14ac:dyDescent="0.25">
      <c r="C10" s="289"/>
      <c r="D10" s="5" t="s">
        <v>13</v>
      </c>
    </row>
    <row r="11" spans="1:18" x14ac:dyDescent="0.25">
      <c r="C11" s="2" t="s">
        <v>105</v>
      </c>
      <c r="D11" s="5" t="s">
        <v>144</v>
      </c>
    </row>
    <row r="12" spans="1:18" x14ac:dyDescent="0.25">
      <c r="C12" s="2"/>
      <c r="D12" s="5" t="s">
        <v>13</v>
      </c>
    </row>
    <row r="13" spans="1:18" x14ac:dyDescent="0.25">
      <c r="D13" s="26"/>
    </row>
    <row r="14" spans="1:18" ht="15.75" thickBot="1" x14ac:dyDescent="0.3"/>
    <row r="15" spans="1:18" ht="15.75" thickBot="1" x14ac:dyDescent="0.3">
      <c r="A15" s="367" t="s">
        <v>14</v>
      </c>
      <c r="B15" s="368"/>
      <c r="C15" s="368"/>
      <c r="D15" s="368"/>
      <c r="E15" s="368"/>
      <c r="F15" s="368"/>
      <c r="G15" s="368"/>
      <c r="H15" s="369" t="s">
        <v>107</v>
      </c>
      <c r="I15" s="353"/>
      <c r="J15" s="353"/>
      <c r="K15" s="353"/>
      <c r="L15" s="353"/>
      <c r="M15" s="353"/>
      <c r="N15" s="353"/>
      <c r="O15" s="353"/>
      <c r="P15" s="353"/>
      <c r="Q15" s="353"/>
      <c r="R15" s="354"/>
    </row>
    <row r="16" spans="1:18" ht="28.5" customHeight="1" x14ac:dyDescent="0.25">
      <c r="A16" s="91" t="s">
        <v>17</v>
      </c>
      <c r="B16" s="91" t="s">
        <v>18</v>
      </c>
      <c r="C16" s="95" t="s">
        <v>19</v>
      </c>
      <c r="D16" s="91" t="s">
        <v>20</v>
      </c>
      <c r="E16" s="91" t="s">
        <v>108</v>
      </c>
      <c r="F16" s="91" t="s">
        <v>22</v>
      </c>
      <c r="G16" s="32" t="s">
        <v>23</v>
      </c>
      <c r="H16" s="370" t="s">
        <v>109</v>
      </c>
      <c r="I16" s="371"/>
      <c r="J16" s="371"/>
      <c r="K16" s="372"/>
      <c r="L16" s="91" t="s">
        <v>110</v>
      </c>
      <c r="M16" s="373" t="s">
        <v>111</v>
      </c>
      <c r="N16" s="283" t="s">
        <v>112</v>
      </c>
      <c r="O16" s="370" t="s">
        <v>113</v>
      </c>
      <c r="P16" s="372"/>
      <c r="Q16" s="370" t="s">
        <v>16</v>
      </c>
      <c r="R16" s="372"/>
    </row>
    <row r="17" spans="1:18" ht="30" customHeight="1" x14ac:dyDescent="0.25">
      <c r="A17" s="293" t="s">
        <v>26</v>
      </c>
      <c r="B17" s="294">
        <v>0.3</v>
      </c>
      <c r="C17" s="272" t="s">
        <v>27</v>
      </c>
      <c r="D17" s="9" t="s">
        <v>28</v>
      </c>
      <c r="E17" s="272">
        <v>4</v>
      </c>
      <c r="F17" s="272" t="s">
        <v>29</v>
      </c>
      <c r="G17" s="286" t="s">
        <v>30</v>
      </c>
      <c r="H17" s="89" t="s">
        <v>114</v>
      </c>
      <c r="I17" s="89" t="s">
        <v>115</v>
      </c>
      <c r="J17" s="89" t="s">
        <v>116</v>
      </c>
      <c r="K17" s="89" t="s">
        <v>117</v>
      </c>
      <c r="L17" s="8" t="s">
        <v>118</v>
      </c>
      <c r="M17" s="374"/>
      <c r="N17" s="284"/>
      <c r="O17" s="19" t="s">
        <v>119</v>
      </c>
      <c r="P17" s="19" t="s">
        <v>120</v>
      </c>
      <c r="Q17" s="19" t="s">
        <v>24</v>
      </c>
      <c r="R17" s="19" t="s">
        <v>25</v>
      </c>
    </row>
    <row r="18" spans="1:18" ht="45" customHeight="1" x14ac:dyDescent="0.25">
      <c r="A18" s="293"/>
      <c r="B18" s="293"/>
      <c r="C18" s="273"/>
      <c r="D18" s="10" t="s">
        <v>31</v>
      </c>
      <c r="E18" s="273"/>
      <c r="F18" s="273"/>
      <c r="G18" s="286"/>
      <c r="H18" s="355">
        <f>1/E17</f>
        <v>0.25</v>
      </c>
      <c r="I18" s="355">
        <f>+'Seguimiento 2'!I18:I20</f>
        <v>0.25</v>
      </c>
      <c r="J18" s="355">
        <f>+'Seguimiento 3'!J18:J20</f>
        <v>0.5</v>
      </c>
      <c r="K18" s="355">
        <v>0</v>
      </c>
      <c r="L18" s="361">
        <f>+H18+I18+J18+K18</f>
        <v>1</v>
      </c>
      <c r="M18" s="361">
        <f>4*B17/E17</f>
        <v>0.3</v>
      </c>
      <c r="N18" s="358" t="s">
        <v>121</v>
      </c>
      <c r="O18" s="358" t="s">
        <v>122</v>
      </c>
      <c r="P18" s="272" t="s">
        <v>123</v>
      </c>
      <c r="Q18" s="358" t="s">
        <v>124</v>
      </c>
      <c r="R18" s="272"/>
    </row>
    <row r="19" spans="1:18" ht="35.25" customHeight="1" x14ac:dyDescent="0.25">
      <c r="A19" s="293"/>
      <c r="B19" s="293"/>
      <c r="C19" s="273"/>
      <c r="D19" s="10" t="s">
        <v>32</v>
      </c>
      <c r="E19" s="273"/>
      <c r="F19" s="273"/>
      <c r="G19" s="286"/>
      <c r="H19" s="356"/>
      <c r="I19" s="356"/>
      <c r="J19" s="356"/>
      <c r="K19" s="356"/>
      <c r="L19" s="362"/>
      <c r="M19" s="362"/>
      <c r="N19" s="359"/>
      <c r="O19" s="359"/>
      <c r="P19" s="273"/>
      <c r="Q19" s="359"/>
      <c r="R19" s="273"/>
    </row>
    <row r="20" spans="1:18" ht="39.75" customHeight="1" x14ac:dyDescent="0.25">
      <c r="A20" s="293"/>
      <c r="B20" s="293"/>
      <c r="C20" s="274"/>
      <c r="D20" s="10" t="s">
        <v>33</v>
      </c>
      <c r="E20" s="274"/>
      <c r="F20" s="274"/>
      <c r="G20" s="286"/>
      <c r="H20" s="357"/>
      <c r="I20" s="357"/>
      <c r="J20" s="357"/>
      <c r="K20" s="357"/>
      <c r="L20" s="363"/>
      <c r="M20" s="363"/>
      <c r="N20" s="360"/>
      <c r="O20" s="360"/>
      <c r="P20" s="274"/>
      <c r="Q20" s="360"/>
      <c r="R20" s="274"/>
    </row>
    <row r="21" spans="1:18" ht="56.25" customHeight="1" x14ac:dyDescent="0.25">
      <c r="A21" s="282" t="s">
        <v>34</v>
      </c>
      <c r="B21" s="279">
        <v>0.4</v>
      </c>
      <c r="C21" s="272" t="s">
        <v>35</v>
      </c>
      <c r="D21" s="10" t="s">
        <v>125</v>
      </c>
      <c r="E21" s="272">
        <v>20</v>
      </c>
      <c r="F21" s="272" t="s">
        <v>37</v>
      </c>
      <c r="G21" s="272" t="s">
        <v>126</v>
      </c>
      <c r="H21" s="355">
        <f>7/25</f>
        <v>0.28000000000000003</v>
      </c>
      <c r="I21" s="346">
        <f>+'Seguimiento 2'!I21:I23</f>
        <v>0.35</v>
      </c>
      <c r="J21" s="346">
        <f>+'Seguimiento 3'!J21:J23</f>
        <v>0.25</v>
      </c>
      <c r="K21" s="355">
        <f>8/E21</f>
        <v>0.4</v>
      </c>
      <c r="L21" s="346">
        <f>+H21+I21+J21+K21</f>
        <v>1.28</v>
      </c>
      <c r="M21" s="346">
        <f>22*B21/E21</f>
        <v>0.44000000000000006</v>
      </c>
      <c r="N21" s="272"/>
      <c r="O21" s="272"/>
      <c r="P21" s="272"/>
      <c r="Q21" s="272"/>
      <c r="R21" s="276"/>
    </row>
    <row r="22" spans="1:18" ht="47.25" customHeight="1" x14ac:dyDescent="0.25">
      <c r="A22" s="283"/>
      <c r="B22" s="280"/>
      <c r="C22" s="273"/>
      <c r="D22" s="10" t="s">
        <v>39</v>
      </c>
      <c r="E22" s="273"/>
      <c r="F22" s="273"/>
      <c r="G22" s="273"/>
      <c r="H22" s="356"/>
      <c r="I22" s="273"/>
      <c r="J22" s="273"/>
      <c r="K22" s="356"/>
      <c r="L22" s="347"/>
      <c r="M22" s="347"/>
      <c r="N22" s="273"/>
      <c r="O22" s="273"/>
      <c r="P22" s="273"/>
      <c r="Q22" s="273"/>
      <c r="R22" s="277"/>
    </row>
    <row r="23" spans="1:18" ht="57" customHeight="1" x14ac:dyDescent="0.25">
      <c r="A23" s="284"/>
      <c r="B23" s="281"/>
      <c r="C23" s="274"/>
      <c r="D23" s="10" t="s">
        <v>41</v>
      </c>
      <c r="E23" s="273"/>
      <c r="F23" s="274"/>
      <c r="G23" s="274"/>
      <c r="H23" s="357"/>
      <c r="I23" s="274"/>
      <c r="J23" s="274"/>
      <c r="K23" s="357"/>
      <c r="L23" s="348"/>
      <c r="M23" s="348"/>
      <c r="N23" s="274"/>
      <c r="O23" s="274"/>
      <c r="P23" s="274"/>
      <c r="Q23" s="274"/>
      <c r="R23" s="278"/>
    </row>
    <row r="24" spans="1:18" ht="55.5" customHeight="1" x14ac:dyDescent="0.25">
      <c r="A24" s="282" t="s">
        <v>43</v>
      </c>
      <c r="B24" s="279">
        <v>0.3</v>
      </c>
      <c r="C24" s="272" t="s">
        <v>44</v>
      </c>
      <c r="D24" s="10" t="s">
        <v>45</v>
      </c>
      <c r="E24" s="272">
        <v>15</v>
      </c>
      <c r="F24" s="272" t="s">
        <v>29</v>
      </c>
      <c r="G24" s="272" t="s">
        <v>42</v>
      </c>
      <c r="H24" s="355">
        <f>3/30</f>
        <v>0.1</v>
      </c>
      <c r="I24" s="346">
        <f>+'Seguimiento 2'!I24:I26</f>
        <v>0.33333333333333331</v>
      </c>
      <c r="J24" s="346">
        <f>+'Seguimiento 3'!J24:J26</f>
        <v>0.4</v>
      </c>
      <c r="K24" s="355">
        <f>1/E24</f>
        <v>6.6666666666666666E-2</v>
      </c>
      <c r="L24" s="346">
        <f>+H24+I24+J24+K24</f>
        <v>0.9</v>
      </c>
      <c r="M24" s="346">
        <f>15*B24/E24</f>
        <v>0.3</v>
      </c>
      <c r="N24" s="272"/>
      <c r="O24" s="272"/>
      <c r="P24" s="272"/>
      <c r="Q24" s="272"/>
      <c r="R24" s="272"/>
    </row>
    <row r="25" spans="1:18" ht="39.75" customHeight="1" x14ac:dyDescent="0.25">
      <c r="A25" s="283"/>
      <c r="B25" s="280"/>
      <c r="C25" s="273"/>
      <c r="D25" s="10" t="s">
        <v>46</v>
      </c>
      <c r="E25" s="273"/>
      <c r="F25" s="273"/>
      <c r="G25" s="273"/>
      <c r="H25" s="356"/>
      <c r="I25" s="273"/>
      <c r="J25" s="273"/>
      <c r="K25" s="356"/>
      <c r="L25" s="347"/>
      <c r="M25" s="347"/>
      <c r="N25" s="273"/>
      <c r="O25" s="273"/>
      <c r="P25" s="273"/>
      <c r="Q25" s="273"/>
      <c r="R25" s="273"/>
    </row>
    <row r="26" spans="1:18" ht="39" customHeight="1" x14ac:dyDescent="0.25">
      <c r="A26" s="284"/>
      <c r="B26" s="281"/>
      <c r="C26" s="274"/>
      <c r="D26" s="10" t="s">
        <v>47</v>
      </c>
      <c r="E26" s="274"/>
      <c r="F26" s="274"/>
      <c r="G26" s="274"/>
      <c r="H26" s="357"/>
      <c r="I26" s="274"/>
      <c r="J26" s="274"/>
      <c r="K26" s="357"/>
      <c r="L26" s="348"/>
      <c r="M26" s="348"/>
      <c r="N26" s="274"/>
      <c r="O26" s="274"/>
      <c r="P26" s="274"/>
      <c r="Q26" s="274"/>
      <c r="R26" s="274"/>
    </row>
    <row r="27" spans="1:18" ht="33.75" customHeight="1" x14ac:dyDescent="0.25">
      <c r="A27" s="19" t="s">
        <v>48</v>
      </c>
      <c r="B27" s="90">
        <f>SUM(B17:B26)</f>
        <v>1</v>
      </c>
      <c r="C27" s="90"/>
      <c r="D27" s="5"/>
      <c r="E27" s="5"/>
      <c r="F27" s="5"/>
      <c r="G27" s="10"/>
      <c r="H27" s="90">
        <f>SUM(H18:H26)</f>
        <v>0.63</v>
      </c>
      <c r="I27" s="90">
        <f>SUM(I18:I26)</f>
        <v>0.93333333333333335</v>
      </c>
      <c r="J27" s="90">
        <f>SUM(J18:J26)</f>
        <v>1.1499999999999999</v>
      </c>
      <c r="K27" s="90">
        <f>SUM(K18:K26)</f>
        <v>0.46666666666666667</v>
      </c>
      <c r="L27" s="20">
        <f>SUM(L18:L26)/3</f>
        <v>1.06</v>
      </c>
      <c r="M27" s="20">
        <f>SUM(M18:M26)</f>
        <v>1.04</v>
      </c>
      <c r="N27" s="5"/>
      <c r="O27" s="5"/>
      <c r="P27" s="5"/>
      <c r="Q27" s="5"/>
      <c r="R27" s="5"/>
    </row>
    <row r="28" spans="1:18" ht="29.25" customHeight="1" thickBot="1" x14ac:dyDescent="0.3">
      <c r="A28" s="12"/>
    </row>
    <row r="29" spans="1:18" ht="20.25" customHeight="1" x14ac:dyDescent="0.25">
      <c r="A29" s="12"/>
      <c r="D29" s="268"/>
      <c r="E29" s="269"/>
      <c r="F29" s="349"/>
      <c r="G29" s="350"/>
      <c r="H29" s="351"/>
      <c r="I29" s="21"/>
      <c r="J29" s="21"/>
      <c r="K29" s="21"/>
      <c r="L29" s="21"/>
      <c r="M29" s="21"/>
      <c r="N29" s="21"/>
      <c r="O29" s="21"/>
      <c r="P29" s="21"/>
      <c r="Q29" s="21"/>
      <c r="R29" s="21"/>
    </row>
    <row r="30" spans="1:18" ht="15.75" thickBot="1" x14ac:dyDescent="0.3">
      <c r="A30" s="12"/>
      <c r="D30" s="266" t="s">
        <v>49</v>
      </c>
      <c r="E30" s="267"/>
      <c r="F30" s="93"/>
      <c r="G30" s="267" t="s">
        <v>50</v>
      </c>
      <c r="H30" s="270"/>
      <c r="I30" s="22"/>
      <c r="J30" s="22"/>
      <c r="K30" s="22"/>
      <c r="L30" s="22"/>
      <c r="M30" s="22"/>
      <c r="N30" s="22"/>
      <c r="O30" s="22"/>
      <c r="P30" s="22"/>
      <c r="Q30" s="22"/>
      <c r="R30" s="22"/>
    </row>
    <row r="31" spans="1:18" ht="15.75" thickBot="1" x14ac:dyDescent="0.3">
      <c r="A31" s="12"/>
    </row>
    <row r="32" spans="1:18" ht="15.75" thickBot="1" x14ac:dyDescent="0.3">
      <c r="A32" s="12"/>
      <c r="B32" s="352" t="s">
        <v>127</v>
      </c>
      <c r="C32" s="353"/>
      <c r="D32" s="353"/>
      <c r="E32" s="353"/>
      <c r="F32" s="353"/>
      <c r="G32" s="353"/>
      <c r="H32" s="354"/>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5" t="s">
        <v>133</v>
      </c>
      <c r="H33" s="95"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2" t="s">
        <v>141</v>
      </c>
      <c r="C38" s="30"/>
      <c r="D38" s="17"/>
      <c r="E38" s="17"/>
      <c r="F38" s="17"/>
      <c r="G38" s="17"/>
      <c r="H38" s="18"/>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5" priority="1" operator="greaterThan">
      <formula>100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7"/>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285" t="s">
        <v>101</v>
      </c>
      <c r="C2" s="285"/>
      <c r="D2" s="285"/>
      <c r="E2" s="285"/>
      <c r="F2" s="366"/>
      <c r="G2" s="366"/>
      <c r="H2" s="366"/>
      <c r="I2" s="366"/>
      <c r="J2" s="366"/>
      <c r="K2" s="366"/>
      <c r="L2" s="366"/>
      <c r="M2" s="366"/>
    </row>
    <row r="3" spans="1:13" ht="15.75" thickBot="1" x14ac:dyDescent="0.3"/>
    <row r="4" spans="1:13" ht="15.75" thickBot="1" x14ac:dyDescent="0.3">
      <c r="A4" s="367" t="s">
        <v>14</v>
      </c>
      <c r="B4" s="368"/>
      <c r="C4" s="368"/>
      <c r="D4" s="368"/>
      <c r="E4" s="368"/>
      <c r="F4" s="368"/>
      <c r="G4" s="368"/>
      <c r="H4" s="369" t="s">
        <v>107</v>
      </c>
      <c r="I4" s="353"/>
      <c r="J4" s="353"/>
      <c r="K4" s="353"/>
      <c r="L4" s="353"/>
      <c r="M4" s="353"/>
    </row>
    <row r="5" spans="1:13" ht="28.5" customHeight="1" x14ac:dyDescent="0.25">
      <c r="A5" s="91" t="s">
        <v>17</v>
      </c>
      <c r="B5" s="91" t="s">
        <v>18</v>
      </c>
      <c r="C5" s="95" t="s">
        <v>19</v>
      </c>
      <c r="D5" s="91" t="s">
        <v>20</v>
      </c>
      <c r="E5" s="91" t="s">
        <v>108</v>
      </c>
      <c r="F5" s="91" t="s">
        <v>22</v>
      </c>
      <c r="G5" s="32" t="s">
        <v>23</v>
      </c>
      <c r="H5" s="370" t="s">
        <v>109</v>
      </c>
      <c r="I5" s="371"/>
      <c r="J5" s="371"/>
      <c r="K5" s="372"/>
      <c r="L5" s="91" t="s">
        <v>110</v>
      </c>
      <c r="M5" s="373" t="s">
        <v>111</v>
      </c>
    </row>
    <row r="6" spans="1:13" ht="30" customHeight="1" x14ac:dyDescent="0.25">
      <c r="A6" s="293" t="s">
        <v>26</v>
      </c>
      <c r="B6" s="294">
        <v>0.3</v>
      </c>
      <c r="C6" s="272" t="s">
        <v>27</v>
      </c>
      <c r="D6" s="9" t="s">
        <v>28</v>
      </c>
      <c r="E6" s="272">
        <v>4</v>
      </c>
      <c r="F6" s="272" t="s">
        <v>29</v>
      </c>
      <c r="G6" s="286" t="s">
        <v>30</v>
      </c>
      <c r="H6" s="89" t="s">
        <v>114</v>
      </c>
      <c r="I6" s="89" t="s">
        <v>115</v>
      </c>
      <c r="J6" s="89" t="s">
        <v>116</v>
      </c>
      <c r="K6" s="89" t="s">
        <v>117</v>
      </c>
      <c r="L6" s="8" t="s">
        <v>118</v>
      </c>
      <c r="M6" s="374"/>
    </row>
    <row r="7" spans="1:13" ht="45" customHeight="1" x14ac:dyDescent="0.25">
      <c r="A7" s="293"/>
      <c r="B7" s="293"/>
      <c r="C7" s="273"/>
      <c r="D7" s="10" t="s">
        <v>31</v>
      </c>
      <c r="E7" s="273"/>
      <c r="F7" s="273"/>
      <c r="G7" s="286"/>
      <c r="H7" s="355">
        <f>1/E6</f>
        <v>0.25</v>
      </c>
      <c r="I7" s="355">
        <v>0.25</v>
      </c>
      <c r="J7" s="355">
        <v>0.5</v>
      </c>
      <c r="K7" s="355">
        <v>0</v>
      </c>
      <c r="L7" s="361">
        <f>+H7+I7+J7+K7</f>
        <v>1</v>
      </c>
      <c r="M7" s="361">
        <f>4*B6/E6</f>
        <v>0.3</v>
      </c>
    </row>
    <row r="8" spans="1:13" ht="35.25" customHeight="1" x14ac:dyDescent="0.25">
      <c r="A8" s="293"/>
      <c r="B8" s="293"/>
      <c r="C8" s="273"/>
      <c r="D8" s="10" t="s">
        <v>32</v>
      </c>
      <c r="E8" s="273"/>
      <c r="F8" s="273"/>
      <c r="G8" s="286"/>
      <c r="H8" s="356"/>
      <c r="I8" s="356"/>
      <c r="J8" s="356"/>
      <c r="K8" s="356"/>
      <c r="L8" s="362"/>
      <c r="M8" s="362"/>
    </row>
    <row r="9" spans="1:13" ht="39.75" customHeight="1" x14ac:dyDescent="0.25">
      <c r="A9" s="293"/>
      <c r="B9" s="293"/>
      <c r="C9" s="274"/>
      <c r="D9" s="10" t="s">
        <v>33</v>
      </c>
      <c r="E9" s="274"/>
      <c r="F9" s="274"/>
      <c r="G9" s="286"/>
      <c r="H9" s="357"/>
      <c r="I9" s="357"/>
      <c r="J9" s="357"/>
      <c r="K9" s="357"/>
      <c r="L9" s="363"/>
      <c r="M9" s="363"/>
    </row>
    <row r="10" spans="1:13" ht="56.25" customHeight="1" x14ac:dyDescent="0.25">
      <c r="A10" s="282" t="s">
        <v>34</v>
      </c>
      <c r="B10" s="279">
        <v>0.4</v>
      </c>
      <c r="C10" s="272" t="s">
        <v>35</v>
      </c>
      <c r="D10" s="10" t="s">
        <v>125</v>
      </c>
      <c r="E10" s="272">
        <v>20</v>
      </c>
      <c r="F10" s="272" t="s">
        <v>37</v>
      </c>
      <c r="G10" s="272" t="s">
        <v>126</v>
      </c>
      <c r="H10" s="355">
        <f>7/25</f>
        <v>0.28000000000000003</v>
      </c>
      <c r="I10" s="346">
        <v>0.35</v>
      </c>
      <c r="J10" s="346">
        <v>0.25</v>
      </c>
      <c r="K10" s="355">
        <f>8/E10</f>
        <v>0.4</v>
      </c>
      <c r="L10" s="346">
        <f>+H10+I10+J10+K10</f>
        <v>1.28</v>
      </c>
      <c r="M10" s="346">
        <f>22*B10/E10</f>
        <v>0.44000000000000006</v>
      </c>
    </row>
    <row r="11" spans="1:13" ht="47.25" customHeight="1" x14ac:dyDescent="0.25">
      <c r="A11" s="283"/>
      <c r="B11" s="280"/>
      <c r="C11" s="273"/>
      <c r="D11" s="10" t="s">
        <v>39</v>
      </c>
      <c r="E11" s="273"/>
      <c r="F11" s="273"/>
      <c r="G11" s="273"/>
      <c r="H11" s="356"/>
      <c r="I11" s="273"/>
      <c r="J11" s="273"/>
      <c r="K11" s="356"/>
      <c r="L11" s="347"/>
      <c r="M11" s="347"/>
    </row>
    <row r="12" spans="1:13" ht="57" customHeight="1" x14ac:dyDescent="0.25">
      <c r="A12" s="284"/>
      <c r="B12" s="281"/>
      <c r="C12" s="274"/>
      <c r="D12" s="10" t="s">
        <v>41</v>
      </c>
      <c r="E12" s="273"/>
      <c r="F12" s="274"/>
      <c r="G12" s="274"/>
      <c r="H12" s="357"/>
      <c r="I12" s="274"/>
      <c r="J12" s="274"/>
      <c r="K12" s="357"/>
      <c r="L12" s="348"/>
      <c r="M12" s="348"/>
    </row>
    <row r="13" spans="1:13" ht="55.5" customHeight="1" x14ac:dyDescent="0.25">
      <c r="A13" s="282" t="s">
        <v>43</v>
      </c>
      <c r="B13" s="279">
        <v>0.3</v>
      </c>
      <c r="C13" s="272" t="s">
        <v>44</v>
      </c>
      <c r="D13" s="10" t="s">
        <v>45</v>
      </c>
      <c r="E13" s="272">
        <v>15</v>
      </c>
      <c r="F13" s="272" t="s">
        <v>29</v>
      </c>
      <c r="G13" s="272" t="s">
        <v>42</v>
      </c>
      <c r="H13" s="355">
        <f>3/30</f>
        <v>0.1</v>
      </c>
      <c r="I13" s="346">
        <v>0.33</v>
      </c>
      <c r="J13" s="346">
        <v>0.4</v>
      </c>
      <c r="K13" s="355">
        <f>1/E13</f>
        <v>6.6666666666666666E-2</v>
      </c>
      <c r="L13" s="346">
        <f>+H13+I13+J13+K13</f>
        <v>0.89666666666666672</v>
      </c>
      <c r="M13" s="346">
        <f>15*B13/E13</f>
        <v>0.3</v>
      </c>
    </row>
    <row r="14" spans="1:13" ht="39.75" customHeight="1" x14ac:dyDescent="0.25">
      <c r="A14" s="283"/>
      <c r="B14" s="280"/>
      <c r="C14" s="273"/>
      <c r="D14" s="10" t="s">
        <v>46</v>
      </c>
      <c r="E14" s="273"/>
      <c r="F14" s="273"/>
      <c r="G14" s="273"/>
      <c r="H14" s="356"/>
      <c r="I14" s="273"/>
      <c r="J14" s="273"/>
      <c r="K14" s="356"/>
      <c r="L14" s="347"/>
      <c r="M14" s="347"/>
    </row>
    <row r="15" spans="1:13" ht="39" customHeight="1" x14ac:dyDescent="0.25">
      <c r="A15" s="284"/>
      <c r="B15" s="281"/>
      <c r="C15" s="274"/>
      <c r="D15" s="10" t="s">
        <v>47</v>
      </c>
      <c r="E15" s="274"/>
      <c r="F15" s="274"/>
      <c r="G15" s="274"/>
      <c r="H15" s="357"/>
      <c r="I15" s="274"/>
      <c r="J15" s="274"/>
      <c r="K15" s="357"/>
      <c r="L15" s="348"/>
      <c r="M15" s="348"/>
    </row>
    <row r="16" spans="1:13" ht="33.75" customHeight="1" x14ac:dyDescent="0.25">
      <c r="A16" s="19" t="s">
        <v>48</v>
      </c>
      <c r="B16" s="90">
        <f>SUM(B6:B15)</f>
        <v>1</v>
      </c>
      <c r="C16" s="90"/>
      <c r="D16" s="5"/>
      <c r="E16" s="5"/>
      <c r="F16" s="5"/>
      <c r="G16" s="10"/>
      <c r="H16" s="90">
        <f>SUM(H7:H15)</f>
        <v>0.63</v>
      </c>
      <c r="I16" s="90">
        <f>SUM(I7:I15)</f>
        <v>0.92999999999999994</v>
      </c>
      <c r="J16" s="90">
        <f>SUM(J7:J15)</f>
        <v>1.1499999999999999</v>
      </c>
      <c r="K16" s="90">
        <f>SUM(K7:K15)</f>
        <v>0.46666666666666667</v>
      </c>
      <c r="L16" s="20">
        <f>SUM(L7:L15)/3</f>
        <v>1.058888888888889</v>
      </c>
      <c r="M16" s="20">
        <f>SUM(M7:M15)</f>
        <v>1.04</v>
      </c>
    </row>
    <row r="17" spans="1:1" ht="29.25" customHeight="1" x14ac:dyDescent="0.25">
      <c r="A17" s="12"/>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4"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388" t="s">
        <v>145</v>
      </c>
      <c r="C3" s="389"/>
      <c r="D3" s="389"/>
      <c r="E3" s="389"/>
      <c r="F3" s="389"/>
      <c r="G3" s="389"/>
      <c r="H3" s="389"/>
      <c r="I3" s="390"/>
    </row>
    <row r="4" spans="2:9" ht="15.75" thickBot="1" x14ac:dyDescent="0.3">
      <c r="B4" s="386" t="s">
        <v>146</v>
      </c>
      <c r="C4" s="382"/>
      <c r="D4" s="382"/>
      <c r="E4" s="391" t="s">
        <v>147</v>
      </c>
      <c r="F4" s="392"/>
      <c r="G4" s="393"/>
      <c r="H4" s="382" t="s">
        <v>148</v>
      </c>
      <c r="I4" s="383"/>
    </row>
    <row r="5" spans="2:9" ht="15.75" thickBot="1" x14ac:dyDescent="0.3">
      <c r="B5" s="387"/>
      <c r="C5" s="384"/>
      <c r="D5" s="384"/>
      <c r="E5" s="48">
        <v>1</v>
      </c>
      <c r="F5" s="49">
        <v>2</v>
      </c>
      <c r="G5" s="49">
        <v>3</v>
      </c>
      <c r="H5" s="384"/>
      <c r="I5" s="385"/>
    </row>
    <row r="6" spans="2:9" ht="30.75" customHeight="1" x14ac:dyDescent="0.25">
      <c r="B6" s="47">
        <v>1</v>
      </c>
      <c r="C6" s="378" t="s">
        <v>149</v>
      </c>
      <c r="D6" s="378"/>
      <c r="E6" s="50"/>
      <c r="F6" s="50"/>
      <c r="G6" s="50"/>
      <c r="H6" s="394"/>
      <c r="I6" s="395"/>
    </row>
    <row r="7" spans="2:9" ht="39" customHeight="1" x14ac:dyDescent="0.25">
      <c r="B7" s="46">
        <v>2</v>
      </c>
      <c r="C7" s="379" t="s">
        <v>150</v>
      </c>
      <c r="D7" s="379"/>
      <c r="E7" s="44"/>
      <c r="F7" s="44"/>
      <c r="G7" s="44"/>
      <c r="H7" s="376"/>
      <c r="I7" s="377"/>
    </row>
    <row r="8" spans="2:9" ht="30" customHeight="1" x14ac:dyDescent="0.25">
      <c r="B8" s="46">
        <v>3</v>
      </c>
      <c r="C8" s="379" t="s">
        <v>151</v>
      </c>
      <c r="D8" s="379"/>
      <c r="E8" s="44"/>
      <c r="F8" s="44"/>
      <c r="G8" s="44"/>
      <c r="H8" s="376"/>
      <c r="I8" s="377"/>
    </row>
    <row r="9" spans="2:9" ht="34.5" customHeight="1" x14ac:dyDescent="0.25">
      <c r="B9" s="46">
        <v>4</v>
      </c>
      <c r="C9" s="379" t="s">
        <v>152</v>
      </c>
      <c r="D9" s="379"/>
      <c r="E9" s="44"/>
      <c r="F9" s="44"/>
      <c r="G9" s="44"/>
      <c r="H9" s="376"/>
      <c r="I9" s="377"/>
    </row>
    <row r="10" spans="2:9" ht="30.75" customHeight="1" x14ac:dyDescent="0.25">
      <c r="B10" s="46">
        <v>5</v>
      </c>
      <c r="C10" s="379" t="s">
        <v>153</v>
      </c>
      <c r="D10" s="379"/>
      <c r="E10" s="44"/>
      <c r="F10" s="44"/>
      <c r="G10" s="44"/>
      <c r="H10" s="376"/>
      <c r="I10" s="377"/>
    </row>
    <row r="11" spans="2:9" ht="33.75" customHeight="1" x14ac:dyDescent="0.25">
      <c r="B11" s="46">
        <v>6</v>
      </c>
      <c r="C11" s="379" t="s">
        <v>154</v>
      </c>
      <c r="D11" s="379"/>
      <c r="E11" s="44"/>
      <c r="F11" s="44"/>
      <c r="G11" s="44"/>
      <c r="H11" s="376"/>
      <c r="I11" s="377"/>
    </row>
    <row r="12" spans="2:9" ht="25.5" customHeight="1" x14ac:dyDescent="0.25">
      <c r="B12" s="46">
        <v>7</v>
      </c>
      <c r="C12" s="379" t="s">
        <v>155</v>
      </c>
      <c r="D12" s="379"/>
      <c r="E12" s="45"/>
      <c r="F12" s="45"/>
      <c r="G12" s="45"/>
      <c r="H12" s="380"/>
      <c r="I12" s="381"/>
    </row>
    <row r="13" spans="2:9" ht="46.5" customHeight="1" x14ac:dyDescent="0.25">
      <c r="B13" s="46">
        <v>8</v>
      </c>
      <c r="C13" s="379" t="s">
        <v>156</v>
      </c>
      <c r="D13" s="379"/>
      <c r="E13" s="45"/>
      <c r="F13" s="45"/>
      <c r="G13" s="45"/>
      <c r="H13" s="380"/>
      <c r="I13" s="381"/>
    </row>
    <row r="14" spans="2:9" ht="30.75" customHeight="1" x14ac:dyDescent="0.25">
      <c r="B14" s="46">
        <v>9</v>
      </c>
      <c r="C14" s="379" t="s">
        <v>157</v>
      </c>
      <c r="D14" s="379"/>
      <c r="E14" s="45"/>
      <c r="F14" s="45"/>
      <c r="G14" s="45"/>
      <c r="H14" s="380"/>
      <c r="I14" s="381"/>
    </row>
    <row r="15" spans="2:9" x14ac:dyDescent="0.25">
      <c r="B15" s="46">
        <v>10</v>
      </c>
      <c r="C15" s="379"/>
      <c r="D15" s="379"/>
      <c r="E15" s="45"/>
      <c r="F15" s="45"/>
      <c r="G15" s="45"/>
      <c r="H15" s="380"/>
      <c r="I15" s="381"/>
    </row>
    <row r="16" spans="2:9" x14ac:dyDescent="0.25">
      <c r="B16" s="46">
        <v>11</v>
      </c>
      <c r="C16" s="379"/>
      <c r="D16" s="379"/>
      <c r="E16" s="45"/>
      <c r="F16" s="45"/>
      <c r="G16" s="45"/>
      <c r="H16" s="380"/>
      <c r="I16" s="381"/>
    </row>
    <row r="17" spans="2:9" x14ac:dyDescent="0.25">
      <c r="B17" s="46">
        <v>12</v>
      </c>
      <c r="C17" s="379"/>
      <c r="D17" s="379"/>
      <c r="E17" s="45"/>
      <c r="F17" s="45"/>
      <c r="G17" s="45"/>
      <c r="H17" s="380"/>
      <c r="I17" s="381"/>
    </row>
    <row r="18" spans="2:9" ht="15.75" thickBot="1" x14ac:dyDescent="0.3"/>
    <row r="19" spans="2:9" ht="11.25" customHeight="1" thickBot="1" x14ac:dyDescent="0.3">
      <c r="B19" s="375" t="s">
        <v>158</v>
      </c>
      <c r="C19" s="375"/>
      <c r="D19" s="375"/>
      <c r="E19" s="375"/>
      <c r="F19" s="375"/>
      <c r="G19" s="375"/>
      <c r="H19" s="375"/>
      <c r="I19" s="375"/>
    </row>
    <row r="20" spans="2:9" ht="6.75" customHeight="1" thickBot="1" x14ac:dyDescent="0.3">
      <c r="B20" s="375"/>
      <c r="C20" s="375"/>
      <c r="D20" s="375"/>
      <c r="E20" s="375"/>
      <c r="F20" s="375"/>
      <c r="G20" s="375"/>
      <c r="H20" s="375"/>
      <c r="I20" s="375"/>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4" x14ac:dyDescent="0.25">
      <c r="B2" s="403" t="s">
        <v>159</v>
      </c>
      <c r="C2" s="33" t="s">
        <v>2</v>
      </c>
    </row>
    <row r="3" spans="2:4" x14ac:dyDescent="0.25">
      <c r="B3" s="403"/>
      <c r="C3" s="34" t="s">
        <v>160</v>
      </c>
    </row>
    <row r="4" spans="2:4" x14ac:dyDescent="0.25">
      <c r="B4" s="403"/>
      <c r="C4" s="34" t="s">
        <v>161</v>
      </c>
    </row>
    <row r="5" spans="2:4" x14ac:dyDescent="0.25">
      <c r="B5" s="403"/>
      <c r="C5" s="34" t="s">
        <v>162</v>
      </c>
    </row>
    <row r="6" spans="2:4" x14ac:dyDescent="0.25">
      <c r="B6" s="403"/>
      <c r="C6" s="401" t="s">
        <v>163</v>
      </c>
    </row>
    <row r="7" spans="2:4" x14ac:dyDescent="0.25">
      <c r="B7" s="403"/>
      <c r="C7" s="402"/>
    </row>
    <row r="8" spans="2:4" ht="135.75" customHeight="1" x14ac:dyDescent="0.25">
      <c r="B8" s="396" t="s">
        <v>14</v>
      </c>
      <c r="C8" s="36" t="s">
        <v>18</v>
      </c>
      <c r="D8" s="38" t="s">
        <v>164</v>
      </c>
    </row>
    <row r="9" spans="2:4" ht="106.5" customHeight="1" x14ac:dyDescent="0.25">
      <c r="B9" s="397"/>
      <c r="C9" s="37" t="s">
        <v>19</v>
      </c>
      <c r="D9" s="39" t="s">
        <v>165</v>
      </c>
    </row>
    <row r="10" spans="2:4" ht="60" x14ac:dyDescent="0.25">
      <c r="B10" s="397"/>
      <c r="C10" s="36" t="s">
        <v>20</v>
      </c>
      <c r="D10" s="39" t="s">
        <v>166</v>
      </c>
    </row>
    <row r="11" spans="2:4" ht="45" x14ac:dyDescent="0.25">
      <c r="B11" s="397"/>
      <c r="C11" s="36" t="s">
        <v>21</v>
      </c>
      <c r="D11" s="40" t="s">
        <v>167</v>
      </c>
    </row>
    <row r="12" spans="2:4" ht="75" x14ac:dyDescent="0.25">
      <c r="B12" s="397"/>
      <c r="C12" s="36" t="s">
        <v>22</v>
      </c>
      <c r="D12" s="40" t="s">
        <v>168</v>
      </c>
    </row>
    <row r="13" spans="2:4" ht="51.75" customHeight="1" x14ac:dyDescent="0.25">
      <c r="B13" s="397"/>
      <c r="C13" s="36" t="s">
        <v>23</v>
      </c>
      <c r="D13" s="41" t="s">
        <v>169</v>
      </c>
    </row>
    <row r="14" spans="2:4" ht="48" customHeight="1" x14ac:dyDescent="0.25">
      <c r="B14" s="397"/>
      <c r="C14" s="36" t="s">
        <v>170</v>
      </c>
    </row>
    <row r="15" spans="2:4" ht="39" customHeight="1" x14ac:dyDescent="0.25">
      <c r="B15" s="398"/>
      <c r="C15" s="36" t="s">
        <v>171</v>
      </c>
    </row>
    <row r="16" spans="2:4" ht="39" customHeight="1" x14ac:dyDescent="0.25">
      <c r="B16" s="399" t="s">
        <v>172</v>
      </c>
      <c r="C16" s="35" t="s">
        <v>109</v>
      </c>
    </row>
    <row r="17" spans="2:3" x14ac:dyDescent="0.25">
      <c r="B17" s="400"/>
      <c r="C17" s="35" t="s">
        <v>173</v>
      </c>
    </row>
    <row r="18" spans="2:3" x14ac:dyDescent="0.25">
      <c r="B18" s="400"/>
      <c r="C18" s="42" t="s">
        <v>111</v>
      </c>
    </row>
    <row r="19" spans="2:3" x14ac:dyDescent="0.25">
      <c r="B19" s="400"/>
      <c r="C19" s="42" t="s">
        <v>112</v>
      </c>
    </row>
    <row r="20" spans="2:3" x14ac:dyDescent="0.25">
      <c r="B20" s="400"/>
      <c r="C20" s="42" t="s">
        <v>174</v>
      </c>
    </row>
    <row r="21" spans="2:3" x14ac:dyDescent="0.25">
      <c r="B21" s="400"/>
      <c r="C21" s="42" t="s">
        <v>175</v>
      </c>
    </row>
  </sheetData>
  <mergeCells count="4">
    <mergeCell ref="B8:B15"/>
    <mergeCell ref="B16:B21"/>
    <mergeCell ref="C6:C7"/>
    <mergeCell ref="B2:B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C441DC807B5614AB27EE8239FFD8268" ma:contentTypeVersion="18" ma:contentTypeDescription="Crear nuevo documento." ma:contentTypeScope="" ma:versionID="fb244eca439c56a96164e86eea4d9077">
  <xsd:schema xmlns:xsd="http://www.w3.org/2001/XMLSchema" xmlns:xs="http://www.w3.org/2001/XMLSchema" xmlns:p="http://schemas.microsoft.com/office/2006/metadata/properties" xmlns:ns2="1aa2728a-bf1c-4365-8731-8be504edb7c1" xmlns:ns3="dc9b1607-72c3-41de-b1f9-95945392e51e" targetNamespace="http://schemas.microsoft.com/office/2006/metadata/properties" ma:root="true" ma:fieldsID="675b2b4378ebd053b794c85435c85728" ns2:_="" ns3:_="">
    <xsd:import namespace="1aa2728a-bf1c-4365-8731-8be504edb7c1"/>
    <xsd:import namespace="dc9b1607-72c3-41de-b1f9-95945392e5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a2728a-bf1c-4365-8731-8be504edb7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9b1607-72c3-41de-b1f9-95945392e51e"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6cd004f-dd6f-434e-8fd0-c80aadf52f83}" ma:internalName="TaxCatchAll" ma:showField="CatchAllData" ma:web="dc9b1607-72c3-41de-b1f9-95945392e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a2728a-bf1c-4365-8731-8be504edb7c1">
      <Terms xmlns="http://schemas.microsoft.com/office/infopath/2007/PartnerControls"/>
    </lcf76f155ced4ddcb4097134ff3c332f>
    <TaxCatchAll xmlns="dc9b1607-72c3-41de-b1f9-95945392e51e" xsi:nil="true"/>
  </documentManagement>
</p:properties>
</file>

<file path=customXml/itemProps1.xml><?xml version="1.0" encoding="utf-8"?>
<ds:datastoreItem xmlns:ds="http://schemas.openxmlformats.org/officeDocument/2006/customXml" ds:itemID="{1C23D8CA-EFE4-4436-AC64-77209DE5E26F}">
  <ds:schemaRefs>
    <ds:schemaRef ds:uri="http://schemas.microsoft.com/sharepoint/v3/contenttype/forms"/>
  </ds:schemaRefs>
</ds:datastoreItem>
</file>

<file path=customXml/itemProps2.xml><?xml version="1.0" encoding="utf-8"?>
<ds:datastoreItem xmlns:ds="http://schemas.openxmlformats.org/officeDocument/2006/customXml" ds:itemID="{B4C69992-BAD8-4D4A-88F7-666CDF38967F}"/>
</file>

<file path=customXml/itemProps3.xml><?xml version="1.0" encoding="utf-8"?>
<ds:datastoreItem xmlns:ds="http://schemas.openxmlformats.org/officeDocument/2006/customXml" ds:itemID="{E72609EC-E857-4622-994B-E96659D84623}">
  <ds:schemaRefs>
    <ds:schemaRef ds:uri="http://schemas.microsoft.com/office/2006/metadata/properties"/>
    <ds:schemaRef ds:uri="http://schemas.microsoft.com/office/infopath/2007/PartnerControls"/>
    <ds:schemaRef ds:uri="0687ef49-fef3-4286-9fcf-15b74b48aaa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7</vt:i4>
      </vt:variant>
    </vt:vector>
  </HeadingPairs>
  <TitlesOfParts>
    <vt:vector size="20" baseType="lpstr">
      <vt:lpstr>Concertacion </vt:lpstr>
      <vt:lpstr>INSTRUCTIVO ANEXO 1</vt:lpstr>
      <vt:lpstr>INSTRUCTIVO ANEXO 2</vt:lpstr>
      <vt:lpstr>Seguimiento 2</vt:lpstr>
      <vt:lpstr>Seguimiento 3</vt:lpstr>
      <vt:lpstr>Seguimiento 4</vt:lpstr>
      <vt:lpstr>Final</vt:lpstr>
      <vt:lpstr>Componente de Gestion Adicional</vt:lpstr>
      <vt:lpstr>Instructivo</vt:lpstr>
      <vt:lpstr>OAP-DAB</vt:lpstr>
      <vt:lpstr>ANEXO 1</vt:lpstr>
      <vt:lpstr>ANEXO 2</vt:lpstr>
      <vt:lpstr>ANEXO 3</vt:lpstr>
      <vt:lpstr>'ANEXO 1'!Área_de_impresión</vt:lpstr>
      <vt:lpstr>'ANEXO 2'!Área_de_impresión</vt:lpstr>
      <vt:lpstr>'ANEXO 3'!Área_de_impresión</vt:lpstr>
      <vt:lpstr>'Componente de Gestion Adicional'!Área_de_impresión</vt:lpstr>
      <vt:lpstr>'INSTRUCTIVO ANEXO 1'!Área_de_impresión</vt:lpstr>
      <vt:lpstr>'INSTRUCTIVO ANEXO 2'!Área_de_impresión</vt:lpstr>
      <vt:lpstr>'OAP-DAB'!Área_de_impresión</vt:lpstr>
    </vt:vector>
  </TitlesOfParts>
  <Manager>Departamento Administrativo de la Función Publica</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Anexo_2_Valoracion de competencias</dc:title>
  <dc:subject>GEstión pública</dc:subject>
  <dc:creator>Jeimy Paola Ortiz Gracia</dc:creator>
  <cp:keywords>gerentes públicos;Gobierno de Colombia</cp:keywords>
  <dc:description/>
  <cp:lastModifiedBy>Edward Arles Morales Serrano</cp:lastModifiedBy>
  <cp:revision/>
  <dcterms:created xsi:type="dcterms:W3CDTF">2014-03-17T17:12:16Z</dcterms:created>
  <dcterms:modified xsi:type="dcterms:W3CDTF">2023-02-08T13:33:05Z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0x0101006056ADBDC3AC6F439C89A3DA16959324</vt:lpwstr>
  </property>
  <property fmtid="{D5CDD505-2E9C-101B-9397-08002B2CF9AE}" pid="3" name="MediaServiceImageTags">
    <vt:lpwstr/>
  </property>
</Properties>
</file>